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115" windowHeight="7755"/>
  </bookViews>
  <sheets>
    <sheet name="YII1" sheetId="1" r:id="rId1"/>
  </sheets>
  <externalReferences>
    <externalReference r:id="rId2"/>
  </externalReferences>
  <definedNames>
    <definedName name="_xlnm.Print_Area" localSheetId="0">YII1!$B$1:$F$41</definedName>
  </definedNames>
  <calcPr calcId="145621"/>
</workbook>
</file>

<file path=xl/calcChain.xml><?xml version="1.0" encoding="utf-8"?>
<calcChain xmlns="http://schemas.openxmlformats.org/spreadsheetml/2006/main">
  <c r="C34" i="1" l="1"/>
  <c r="E27" i="1"/>
  <c r="I23" i="1"/>
  <c r="E23" i="1"/>
  <c r="F23" i="1" s="1"/>
  <c r="F22" i="1"/>
  <c r="E22" i="1"/>
  <c r="J21" i="1"/>
  <c r="E21" i="1"/>
  <c r="F21" i="1" s="1"/>
  <c r="E20" i="1"/>
  <c r="F20" i="1" s="1"/>
  <c r="E19" i="1"/>
  <c r="E24" i="1" s="1"/>
  <c r="E25" i="1" s="1"/>
  <c r="H18" i="1"/>
  <c r="E15" i="1"/>
  <c r="F15" i="1" s="1"/>
  <c r="D15" i="1"/>
  <c r="E14" i="1"/>
  <c r="F14" i="1" s="1"/>
  <c r="D14" i="1"/>
  <c r="E13" i="1"/>
  <c r="F13" i="1" s="1"/>
  <c r="D13" i="1"/>
  <c r="J11" i="1"/>
  <c r="L11" i="1" s="1"/>
  <c r="I11" i="1"/>
  <c r="E11" i="1"/>
  <c r="P11" i="1" s="1"/>
  <c r="D11" i="1"/>
  <c r="I10" i="1"/>
  <c r="E10" i="1"/>
  <c r="J10" i="1" s="1"/>
  <c r="D10" i="1"/>
  <c r="J9" i="1"/>
  <c r="L9" i="1" s="1"/>
  <c r="I9" i="1"/>
  <c r="E9" i="1"/>
  <c r="P9" i="1" s="1"/>
  <c r="D9" i="1"/>
  <c r="J8" i="1"/>
  <c r="L8" i="1" s="1"/>
  <c r="I8" i="1"/>
  <c r="E8" i="1"/>
  <c r="P8" i="1" s="1"/>
  <c r="D8" i="1"/>
  <c r="P7" i="1"/>
  <c r="L7" i="1"/>
  <c r="O7" i="1" s="1"/>
  <c r="J7" i="1"/>
  <c r="K7" i="1" s="1"/>
  <c r="I7" i="1"/>
  <c r="F7" i="1"/>
  <c r="E7" i="1"/>
  <c r="D7" i="1"/>
  <c r="I6" i="1"/>
  <c r="E6" i="1"/>
  <c r="J6" i="1" s="1"/>
  <c r="D6" i="1"/>
  <c r="K10" i="1" l="1"/>
  <c r="L10" i="1"/>
  <c r="M10" i="1" s="1"/>
  <c r="N10" i="1" s="1"/>
  <c r="M11" i="1"/>
  <c r="N11" i="1" s="1"/>
  <c r="O11" i="1"/>
  <c r="L6" i="1"/>
  <c r="K6" i="1"/>
  <c r="M8" i="1"/>
  <c r="N8" i="1" s="1"/>
  <c r="O8" i="1"/>
  <c r="M9" i="1"/>
  <c r="N9" i="1" s="1"/>
  <c r="O9" i="1"/>
  <c r="P10" i="1"/>
  <c r="J12" i="1"/>
  <c r="J13" i="1" s="1"/>
  <c r="J14" i="1" s="1"/>
  <c r="F10" i="1"/>
  <c r="F19" i="1"/>
  <c r="F24" i="1" s="1"/>
  <c r="F25" i="1" s="1"/>
  <c r="E16" i="1"/>
  <c r="F6" i="1"/>
  <c r="P6" i="1"/>
  <c r="M7" i="1"/>
  <c r="N7" i="1" s="1"/>
  <c r="K9" i="1"/>
  <c r="K8" i="1"/>
  <c r="F9" i="1"/>
  <c r="K11" i="1"/>
  <c r="F8" i="1"/>
  <c r="F11" i="1"/>
  <c r="E26" i="1" l="1"/>
  <c r="F26" i="1" s="1"/>
  <c r="E17" i="1"/>
  <c r="M6" i="1"/>
  <c r="N6" i="1" s="1"/>
  <c r="O6" i="1"/>
  <c r="F16" i="1"/>
  <c r="F17" i="1" s="1"/>
  <c r="F27" i="1" s="1"/>
</calcChain>
</file>

<file path=xl/sharedStrings.xml><?xml version="1.0" encoding="utf-8"?>
<sst xmlns="http://schemas.openxmlformats.org/spreadsheetml/2006/main" count="80" uniqueCount="69">
  <si>
    <t>IIFCL MUTUAL FUND INFRASTRUCTURE DEBT FUND SERIES - I</t>
  </si>
  <si>
    <t>PORTFOLIO STATEMENT AS ON 30.09.2014</t>
  </si>
  <si>
    <t>Name of Instrument</t>
  </si>
  <si>
    <t>Rating</t>
  </si>
  <si>
    <t>Quantity</t>
  </si>
  <si>
    <t>Market/Fair Value (Rs. in Lacs)</t>
  </si>
  <si>
    <t>% to Net Assets</t>
  </si>
  <si>
    <t>Debt Instruments</t>
  </si>
  <si>
    <t>Original investment</t>
  </si>
  <si>
    <t>No. of days</t>
  </si>
  <si>
    <t>Return</t>
  </si>
  <si>
    <t>Annualized return (%)</t>
  </si>
  <si>
    <t>Per day</t>
  </si>
  <si>
    <t>INE427M07019</t>
  </si>
  <si>
    <t>13.25% GVR Infra Projects Limited 13-Aug-2022 NCD</t>
  </si>
  <si>
    <t>BWR A-</t>
  </si>
  <si>
    <t>INE111R07018</t>
  </si>
  <si>
    <t>13.25% D P Jain &amp; Co. Infrastructure Private Limited 12-Aug-2022 NCD #</t>
  </si>
  <si>
    <t>BWR BBB</t>
  </si>
  <si>
    <t>INE124L07022</t>
  </si>
  <si>
    <t>12.15% Emco Energy Limited  25-Sep-2023 Series II NCD**</t>
  </si>
  <si>
    <t>IND BBB</t>
  </si>
  <si>
    <t>INE124L07030</t>
  </si>
  <si>
    <t>12.15% Emco Energy Limited 25-Nov-2023 Series III NCD**</t>
  </si>
  <si>
    <t>INE124L07014</t>
  </si>
  <si>
    <t>12.15% Emco Energy Limited 25-Sep-2022 Series I NCD **</t>
  </si>
  <si>
    <t>INE154R07018</t>
  </si>
  <si>
    <t>12.75% DPJ-DRA Tollways Private Limited  06-Sep-2020 NCD #</t>
  </si>
  <si>
    <t>BWR BBB-</t>
  </si>
  <si>
    <t>Government Securities</t>
  </si>
  <si>
    <t>IN002014X210</t>
  </si>
  <si>
    <t>91 Days T-Bill (20-Nov-2014)</t>
  </si>
  <si>
    <t>Sovereign</t>
  </si>
  <si>
    <t>IN002014X160</t>
  </si>
  <si>
    <t>91 Days T-Bill (16-Oct-2014)</t>
  </si>
  <si>
    <t>IN002014X145</t>
  </si>
  <si>
    <t>91 Days T-Bill (02-Oct-2014)</t>
  </si>
  <si>
    <t>Sub Total</t>
  </si>
  <si>
    <t>Total</t>
  </si>
  <si>
    <t>Term Deposit</t>
  </si>
  <si>
    <t>IDIA00123692</t>
  </si>
  <si>
    <t>8.50% IDBI Bank FD (23-Dec-2014)**#</t>
  </si>
  <si>
    <t>Unrated</t>
  </si>
  <si>
    <t>IDIA00123693</t>
  </si>
  <si>
    <t>8.50% IDBI Bank FD (11-Dec-2014)**#</t>
  </si>
  <si>
    <t>IDIA00122281</t>
  </si>
  <si>
    <t>8.50% IDBI Bank FD (20-Nov-2014)**#</t>
  </si>
  <si>
    <t>IDIA00123694</t>
  </si>
  <si>
    <t>8.00% IDBI Bank FD (25-Dec-2014)**#</t>
  </si>
  <si>
    <t>IDIA00120488</t>
  </si>
  <si>
    <t>8.50% IDBI Bank FD (02-Oct-2014)**#</t>
  </si>
  <si>
    <t>Net Receivable/Payable</t>
  </si>
  <si>
    <t>GR</t>
  </si>
  <si>
    <t>NET ASSETS</t>
  </si>
  <si>
    <t>** Thinly traded/Non traded securities # Unlisted Security.</t>
  </si>
  <si>
    <t>Notes:</t>
  </si>
  <si>
    <t>1) Total NPAs provided for and its percentage to NAV : Nil.</t>
  </si>
  <si>
    <t>2) Net Assets Value per unit (in Rs.) are as follows :</t>
  </si>
  <si>
    <t xml:space="preserve">Plan/Option </t>
  </si>
  <si>
    <t>As on September 30, 2014</t>
  </si>
  <si>
    <t>As on March 31, 2014</t>
  </si>
  <si>
    <t>Growth</t>
  </si>
  <si>
    <t>3) Details of Dividend declared per unit (in Rs.) during the half-year ended September 30, 2014 is Nil.</t>
  </si>
  <si>
    <t>4) No Bonus declared during the half-year ended September 30, 2014.</t>
  </si>
  <si>
    <t>5) Total outstanding exposure in derivative instruments as on September 30, 2014 : Nil.</t>
  </si>
  <si>
    <t>6) Total investments in Foreign Securities / Overseas ETFs as at September 30, 2014 and its percentage to NAV : Nil.</t>
  </si>
  <si>
    <t>7) Details of Repo transactions in corporate debt securities for the half year ended September 30, 2014 : Nil.</t>
  </si>
  <si>
    <t>8) Details of transactions of "Credit Default Swap" for half year ended September 30, 2014 : Nil.</t>
  </si>
  <si>
    <t>9) Average maturity of the portfolio : 1835 days.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</si>
</sst>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 * #,##0.00_ ;_ * \-#,##0.00_ ;_ * &quot;-&quot;??_ ;_ @_ "/>
    <numFmt numFmtId="164" formatCode="0.0%"/>
    <numFmt numFmtId="165" formatCode="#,##0.000_ ;\-#,##0.000\ "/>
    <numFmt numFmtId="166" formatCode="_(* #,##0.00_);_(* \(#,##0.00\);_(* &quot;-&quot;??_);_(@_)"/>
    <numFmt numFmtId="167" formatCode="0.00%;\(0.00\)%"/>
    <numFmt numFmtId="168" formatCode="#,##0.0000"/>
    <numFmt numFmtId="169" formatCode="0.0000"/>
  </numFmts>
  <fonts count="10" x14ac:knownFonts="1">
    <font>
      <sz val="10"/>
      <name val="Arial"/>
      <family val="2"/>
    </font>
    <font>
      <sz val="10"/>
      <name val="Arial"/>
      <family val="2"/>
    </font>
    <font>
      <i/>
      <sz val="11"/>
      <name val="Arial Narrow"/>
      <family val="2"/>
    </font>
    <font>
      <sz val="11"/>
      <name val="Arial Narrow"/>
      <family val="2"/>
    </font>
    <font>
      <b/>
      <sz val="12"/>
      <color theme="0"/>
      <name val="Arial Narrow"/>
      <family val="2"/>
    </font>
    <font>
      <b/>
      <sz val="11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b/>
      <sz val="10"/>
      <name val="Arial"/>
      <family val="2"/>
    </font>
    <font>
      <sz val="11"/>
      <color theme="1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9">
    <xf numFmtId="0" fontId="0" fillId="0" borderId="0" xfId="0"/>
    <xf numFmtId="0" fontId="0" fillId="0" borderId="0" xfId="0" applyFont="1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0" fillId="0" borderId="0" xfId="0" applyFont="1" applyBorder="1"/>
    <xf numFmtId="0" fontId="5" fillId="3" borderId="4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5" fillId="4" borderId="7" xfId="0" applyFont="1" applyFill="1" applyBorder="1" applyAlignment="1">
      <alignment horizontal="left" vertical="center"/>
    </xf>
    <xf numFmtId="0" fontId="5" fillId="4" borderId="8" xfId="0" applyFont="1" applyFill="1" applyBorder="1" applyAlignment="1">
      <alignment horizontal="center" vertical="center"/>
    </xf>
    <xf numFmtId="39" fontId="5" fillId="4" borderId="9" xfId="0" applyNumberFormat="1" applyFont="1" applyFill="1" applyBorder="1" applyAlignment="1">
      <alignment horizontal="center" vertical="center"/>
    </xf>
    <xf numFmtId="39" fontId="5" fillId="4" borderId="8" xfId="0" applyNumberFormat="1" applyFont="1" applyFill="1" applyBorder="1" applyAlignment="1">
      <alignment horizontal="center" vertical="center" wrapText="1"/>
    </xf>
    <xf numFmtId="10" fontId="5" fillId="4" borderId="10" xfId="0" applyNumberFormat="1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left" vertical="center"/>
    </xf>
    <xf numFmtId="39" fontId="7" fillId="5" borderId="12" xfId="0" applyNumberFormat="1" applyFont="1" applyFill="1" applyBorder="1" applyAlignment="1">
      <alignment horizontal="left" vertical="top"/>
    </xf>
    <xf numFmtId="37" fontId="7" fillId="5" borderId="0" xfId="0" applyNumberFormat="1" applyFont="1" applyFill="1" applyBorder="1" applyAlignment="1">
      <alignment horizontal="right" vertical="top"/>
    </xf>
    <xf numFmtId="39" fontId="7" fillId="5" borderId="12" xfId="0" applyNumberFormat="1" applyFont="1" applyFill="1" applyBorder="1" applyAlignment="1">
      <alignment horizontal="right" vertical="top"/>
    </xf>
    <xf numFmtId="10" fontId="7" fillId="5" borderId="13" xfId="2" applyNumberFormat="1" applyFont="1" applyFill="1" applyBorder="1" applyAlignment="1">
      <alignment horizontal="right" vertical="top"/>
    </xf>
    <xf numFmtId="15" fontId="0" fillId="0" borderId="0" xfId="0" applyNumberFormat="1" applyFont="1" applyBorder="1"/>
    <xf numFmtId="16" fontId="0" fillId="0" borderId="0" xfId="0" applyNumberFormat="1" applyFont="1" applyBorder="1"/>
    <xf numFmtId="0" fontId="0" fillId="0" borderId="0" xfId="0" applyFont="1" applyFill="1" applyBorder="1"/>
    <xf numFmtId="0" fontId="7" fillId="5" borderId="11" xfId="0" applyFont="1" applyFill="1" applyBorder="1" applyAlignment="1">
      <alignment horizontal="left" vertical="center"/>
    </xf>
    <xf numFmtId="0" fontId="7" fillId="5" borderId="0" xfId="0" applyNumberFormat="1" applyFont="1" applyFill="1" applyBorder="1" applyAlignment="1">
      <alignment horizontal="right" vertical="top"/>
    </xf>
    <xf numFmtId="39" fontId="0" fillId="0" borderId="0" xfId="0" applyNumberFormat="1" applyFont="1" applyBorder="1"/>
    <xf numFmtId="10" fontId="0" fillId="6" borderId="0" xfId="2" applyNumberFormat="1" applyFont="1" applyFill="1" applyBorder="1"/>
    <xf numFmtId="0" fontId="0" fillId="6" borderId="0" xfId="0" applyFont="1" applyFill="1" applyBorder="1"/>
    <xf numFmtId="164" fontId="0" fillId="6" borderId="0" xfId="2" applyNumberFormat="1" applyFont="1" applyFill="1" applyBorder="1"/>
    <xf numFmtId="0" fontId="7" fillId="5" borderId="12" xfId="0" applyFont="1" applyFill="1" applyBorder="1" applyAlignment="1">
      <alignment horizontal="left" vertical="top"/>
    </xf>
    <xf numFmtId="165" fontId="0" fillId="0" borderId="0" xfId="0" applyNumberFormat="1" applyFont="1" applyBorder="1"/>
    <xf numFmtId="0" fontId="7" fillId="5" borderId="11" xfId="0" applyFont="1" applyFill="1" applyBorder="1" applyAlignment="1">
      <alignment horizontal="left" vertical="top"/>
    </xf>
    <xf numFmtId="0" fontId="7" fillId="5" borderId="12" xfId="0" applyFont="1" applyFill="1" applyBorder="1" applyAlignment="1">
      <alignment horizontal="left" vertical="center"/>
    </xf>
    <xf numFmtId="10" fontId="0" fillId="0" borderId="0" xfId="2" applyNumberFormat="1" applyFont="1" applyBorder="1"/>
    <xf numFmtId="14" fontId="0" fillId="0" borderId="0" xfId="0" applyNumberFormat="1" applyBorder="1"/>
    <xf numFmtId="166" fontId="0" fillId="0" borderId="0" xfId="1" applyFont="1" applyFill="1" applyBorder="1"/>
    <xf numFmtId="0" fontId="8" fillId="0" borderId="0" xfId="0" applyFont="1" applyBorder="1"/>
    <xf numFmtId="0" fontId="6" fillId="5" borderId="7" xfId="0" applyFont="1" applyFill="1" applyBorder="1" applyAlignment="1">
      <alignment horizontal="left" vertical="top"/>
    </xf>
    <xf numFmtId="0" fontId="6" fillId="5" borderId="8" xfId="0" applyFont="1" applyFill="1" applyBorder="1" applyAlignment="1">
      <alignment horizontal="left" vertical="top"/>
    </xf>
    <xf numFmtId="0" fontId="6" fillId="5" borderId="9" xfId="0" applyNumberFormat="1" applyFont="1" applyFill="1" applyBorder="1" applyAlignment="1">
      <alignment horizontal="right" vertical="top"/>
    </xf>
    <xf numFmtId="39" fontId="6" fillId="0" borderId="8" xfId="0" applyNumberFormat="1" applyFont="1" applyFill="1" applyBorder="1" applyAlignment="1">
      <alignment horizontal="right"/>
    </xf>
    <xf numFmtId="10" fontId="6" fillId="5" borderId="10" xfId="0" applyNumberFormat="1" applyFont="1" applyFill="1" applyBorder="1" applyAlignment="1">
      <alignment horizontal="right"/>
    </xf>
    <xf numFmtId="39" fontId="6" fillId="5" borderId="8" xfId="0" applyNumberFormat="1" applyFont="1" applyFill="1" applyBorder="1" applyAlignment="1">
      <alignment horizontal="right"/>
    </xf>
    <xf numFmtId="0" fontId="6" fillId="5" borderId="11" xfId="0" applyFont="1" applyFill="1" applyBorder="1" applyAlignment="1">
      <alignment horizontal="left" vertical="top"/>
    </xf>
    <xf numFmtId="10" fontId="8" fillId="0" borderId="0" xfId="2" applyNumberFormat="1" applyFont="1" applyBorder="1"/>
    <xf numFmtId="15" fontId="8" fillId="0" borderId="0" xfId="0" applyNumberFormat="1" applyFont="1" applyBorder="1"/>
    <xf numFmtId="166" fontId="8" fillId="0" borderId="0" xfId="1" applyFont="1" applyBorder="1"/>
    <xf numFmtId="43" fontId="8" fillId="0" borderId="0" xfId="0" applyNumberFormat="1" applyFont="1" applyBorder="1"/>
    <xf numFmtId="39" fontId="6" fillId="5" borderId="8" xfId="0" applyNumberFormat="1" applyFont="1" applyFill="1" applyBorder="1" applyAlignment="1">
      <alignment horizontal="right" vertical="top"/>
    </xf>
    <xf numFmtId="39" fontId="6" fillId="0" borderId="8" xfId="0" applyNumberFormat="1" applyFont="1" applyFill="1" applyBorder="1" applyAlignment="1">
      <alignment horizontal="right" vertical="top"/>
    </xf>
    <xf numFmtId="10" fontId="6" fillId="5" borderId="10" xfId="0" applyNumberFormat="1" applyFont="1" applyFill="1" applyBorder="1" applyAlignment="1">
      <alignment horizontal="right" vertical="top"/>
    </xf>
    <xf numFmtId="39" fontId="6" fillId="5" borderId="9" xfId="0" applyNumberFormat="1" applyFont="1" applyFill="1" applyBorder="1" applyAlignment="1">
      <alignment horizontal="right" vertical="top"/>
    </xf>
    <xf numFmtId="0" fontId="6" fillId="5" borderId="14" xfId="0" applyFont="1" applyFill="1" applyBorder="1" applyAlignment="1">
      <alignment horizontal="left" vertical="top"/>
    </xf>
    <xf numFmtId="0" fontId="6" fillId="5" borderId="15" xfId="0" applyFont="1" applyFill="1" applyBorder="1" applyAlignment="1">
      <alignment horizontal="left" vertical="top"/>
    </xf>
    <xf numFmtId="39" fontId="6" fillId="5" borderId="16" xfId="0" applyNumberFormat="1" applyFont="1" applyFill="1" applyBorder="1" applyAlignment="1">
      <alignment horizontal="right" vertical="top"/>
    </xf>
    <xf numFmtId="39" fontId="6" fillId="5" borderId="15" xfId="0" applyNumberFormat="1" applyFont="1" applyFill="1" applyBorder="1" applyAlignment="1">
      <alignment horizontal="right"/>
    </xf>
    <xf numFmtId="167" fontId="6" fillId="5" borderId="17" xfId="0" applyNumberFormat="1" applyFont="1" applyFill="1" applyBorder="1" applyAlignment="1">
      <alignment horizontal="right"/>
    </xf>
    <xf numFmtId="0" fontId="6" fillId="5" borderId="18" xfId="0" applyFont="1" applyFill="1" applyBorder="1" applyAlignment="1">
      <alignment horizontal="left" vertical="top"/>
    </xf>
    <xf numFmtId="0" fontId="6" fillId="5" borderId="19" xfId="0" applyFont="1" applyFill="1" applyBorder="1" applyAlignment="1">
      <alignment horizontal="left" vertical="top"/>
    </xf>
    <xf numFmtId="39" fontId="6" fillId="5" borderId="20" xfId="0" applyNumberFormat="1" applyFont="1" applyFill="1" applyBorder="1" applyAlignment="1">
      <alignment horizontal="right" vertical="top"/>
    </xf>
    <xf numFmtId="39" fontId="6" fillId="5" borderId="19" xfId="0" applyNumberFormat="1" applyFont="1" applyFill="1" applyBorder="1" applyAlignment="1">
      <alignment horizontal="right"/>
    </xf>
    <xf numFmtId="10" fontId="6" fillId="5" borderId="21" xfId="0" applyNumberFormat="1" applyFont="1" applyFill="1" applyBorder="1" applyAlignment="1">
      <alignment horizontal="right"/>
    </xf>
    <xf numFmtId="0" fontId="5" fillId="5" borderId="22" xfId="0" applyFont="1" applyFill="1" applyBorder="1"/>
    <xf numFmtId="0" fontId="6" fillId="5" borderId="23" xfId="0" applyFont="1" applyFill="1" applyBorder="1" applyAlignment="1">
      <alignment horizontal="left" vertical="top"/>
    </xf>
    <xf numFmtId="0" fontId="3" fillId="5" borderId="23" xfId="0" applyFont="1" applyFill="1" applyBorder="1"/>
    <xf numFmtId="0" fontId="7" fillId="5" borderId="24" xfId="0" applyFont="1" applyFill="1" applyBorder="1" applyAlignment="1">
      <alignment horizontal="right" vertical="top"/>
    </xf>
    <xf numFmtId="0" fontId="3" fillId="5" borderId="11" xfId="0" applyFont="1" applyFill="1" applyBorder="1"/>
    <xf numFmtId="0" fontId="3" fillId="5" borderId="0" xfId="0" applyFont="1" applyFill="1" applyBorder="1"/>
    <xf numFmtId="0" fontId="3" fillId="5" borderId="13" xfId="0" applyFont="1" applyFill="1" applyBorder="1"/>
    <xf numFmtId="0" fontId="5" fillId="5" borderId="1" xfId="0" applyFont="1" applyFill="1" applyBorder="1"/>
    <xf numFmtId="0" fontId="3" fillId="5" borderId="2" xfId="0" applyFont="1" applyFill="1" applyBorder="1"/>
    <xf numFmtId="0" fontId="7" fillId="5" borderId="3" xfId="0" applyFont="1" applyFill="1" applyBorder="1" applyAlignment="1">
      <alignment horizontal="right" vertical="top"/>
    </xf>
    <xf numFmtId="0" fontId="7" fillId="5" borderId="13" xfId="0" applyFont="1" applyFill="1" applyBorder="1" applyAlignment="1">
      <alignment horizontal="right" vertical="top"/>
    </xf>
    <xf numFmtId="0" fontId="5" fillId="5" borderId="0" xfId="0" applyFont="1" applyFill="1" applyBorder="1"/>
    <xf numFmtId="0" fontId="6" fillId="4" borderId="25" xfId="0" applyFont="1" applyFill="1" applyBorder="1" applyAlignment="1">
      <alignment horizontal="left" vertical="top"/>
    </xf>
    <xf numFmtId="0" fontId="6" fillId="4" borderId="8" xfId="0" applyFont="1" applyFill="1" applyBorder="1" applyAlignment="1">
      <alignment horizontal="right" vertical="top"/>
    </xf>
    <xf numFmtId="0" fontId="6" fillId="4" borderId="26" xfId="0" applyFont="1" applyFill="1" applyBorder="1" applyAlignment="1">
      <alignment horizontal="right" vertical="top"/>
    </xf>
    <xf numFmtId="0" fontId="6" fillId="4" borderId="27" xfId="0" applyFont="1" applyFill="1" applyBorder="1" applyAlignment="1">
      <alignment horizontal="right" vertical="top"/>
    </xf>
    <xf numFmtId="0" fontId="7" fillId="5" borderId="25" xfId="0" applyFont="1" applyFill="1" applyBorder="1" applyAlignment="1">
      <alignment horizontal="left" vertical="top"/>
    </xf>
    <xf numFmtId="168" fontId="9" fillId="5" borderId="8" xfId="0" applyNumberFormat="1" applyFont="1" applyFill="1" applyBorder="1" applyAlignment="1">
      <alignment horizontal="right" vertical="center"/>
    </xf>
    <xf numFmtId="168" fontId="3" fillId="5" borderId="26" xfId="0" applyNumberFormat="1" applyFont="1" applyFill="1" applyBorder="1" applyAlignment="1">
      <alignment horizontal="right"/>
    </xf>
    <xf numFmtId="168" fontId="3" fillId="5" borderId="27" xfId="0" applyNumberFormat="1" applyFont="1" applyFill="1" applyBorder="1" applyAlignment="1">
      <alignment horizontal="right"/>
    </xf>
    <xf numFmtId="169" fontId="3" fillId="5" borderId="0" xfId="0" applyNumberFormat="1" applyFont="1" applyFill="1" applyBorder="1" applyAlignment="1"/>
    <xf numFmtId="169" fontId="3" fillId="5" borderId="13" xfId="0" applyNumberFormat="1" applyFont="1" applyFill="1" applyBorder="1" applyAlignment="1"/>
    <xf numFmtId="0" fontId="3" fillId="0" borderId="11" xfId="0" applyFont="1" applyFill="1" applyBorder="1"/>
    <xf numFmtId="0" fontId="3" fillId="0" borderId="22" xfId="0" applyFont="1" applyFill="1" applyBorder="1"/>
    <xf numFmtId="0" fontId="3" fillId="5" borderId="24" xfId="0" applyFont="1" applyFill="1" applyBorder="1"/>
    <xf numFmtId="4" fontId="0" fillId="0" borderId="0" xfId="0" applyNumberFormat="1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Y%20Portfolio_September%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II1"/>
      <sheetName val="Portfolio"/>
      <sheetName val="Consol Nav"/>
    </sheetNames>
    <sheetDataSet>
      <sheetData sheetId="0"/>
      <sheetData sheetId="1">
        <row r="3">
          <cell r="E3" t="str">
            <v>ISIN</v>
          </cell>
          <cell r="F3" t="str">
            <v>Security Type</v>
          </cell>
          <cell r="G3" t="str">
            <v>Security Name</v>
          </cell>
          <cell r="H3" t="str">
            <v>Quantity</v>
          </cell>
          <cell r="I3" t="str">
            <v>Avg Cost</v>
          </cell>
          <cell r="J3" t="str">
            <v>Book Value</v>
          </cell>
          <cell r="K3" t="str">
            <v>Amortization amount</v>
          </cell>
          <cell r="L3" t="str">
            <v>Market Price</v>
          </cell>
          <cell r="M3" t="str">
            <v>Price Date</v>
          </cell>
          <cell r="N3" t="str">
            <v>Market Value</v>
          </cell>
          <cell r="O3" t="str">
            <v>Appe_dep</v>
          </cell>
          <cell r="P3" t="str">
            <v>% to net Asset</v>
          </cell>
          <cell r="Q3" t="str">
            <v>Company Name</v>
          </cell>
          <cell r="R3" t="str">
            <v>Accrued Interest (Val CCY)</v>
          </cell>
          <cell r="S3" t="str">
            <v>Last Coupon Date</v>
          </cell>
          <cell r="T3" t="str">
            <v>Next Coupon Date</v>
          </cell>
          <cell r="U3" t="str">
            <v>Maturity date</v>
          </cell>
          <cell r="V3" t="str">
            <v>Rating</v>
          </cell>
          <cell r="W3" t="str">
            <v>Security Listed Indicator</v>
          </cell>
          <cell r="X3" t="str">
            <v>Long/Short Indicator</v>
          </cell>
          <cell r="Y3" t="str">
            <v>Asset Type</v>
          </cell>
          <cell r="Z3" t="str">
            <v>CCY</v>
          </cell>
          <cell r="AA3" t="str">
            <v>Security  Code</v>
          </cell>
          <cell r="AB3" t="str">
            <v>Price Source</v>
          </cell>
          <cell r="AC3" t="str">
            <v>Book Value (Fund CCY)</v>
          </cell>
          <cell r="AD3" t="str">
            <v>Market Value (FUND CCY)</v>
          </cell>
          <cell r="AE3" t="str">
            <v>AMFI_Industry</v>
          </cell>
          <cell r="AF3" t="str">
            <v>Maturity In Years</v>
          </cell>
        </row>
        <row r="4">
          <cell r="E4" t="str">
            <v>INE111R07018</v>
          </cell>
          <cell r="F4" t="str">
            <v>Fixed rates bonds - Corporate</v>
          </cell>
          <cell r="G4" t="str">
            <v>DPJIPL 13.25% 12AUG22 NCD</v>
          </cell>
          <cell r="H4">
            <v>400000000</v>
          </cell>
          <cell r="I4">
            <v>100</v>
          </cell>
          <cell r="J4">
            <v>400000000</v>
          </cell>
          <cell r="K4">
            <v>0</v>
          </cell>
          <cell r="L4">
            <v>101.53230000000001</v>
          </cell>
          <cell r="M4">
            <v>41912</v>
          </cell>
          <cell r="N4">
            <v>406129200</v>
          </cell>
          <cell r="O4">
            <v>6129200</v>
          </cell>
          <cell r="P4">
            <v>0.12802126</v>
          </cell>
          <cell r="R4">
            <v>7115068.4900000002</v>
          </cell>
          <cell r="S4">
            <v>41864</v>
          </cell>
          <cell r="T4">
            <v>41955</v>
          </cell>
          <cell r="U4">
            <v>44785</v>
          </cell>
          <cell r="X4" t="str">
            <v>L</v>
          </cell>
          <cell r="Y4" t="str">
            <v>Fixed rates bonds - Corporate</v>
          </cell>
          <cell r="Z4" t="str">
            <v>INR</v>
          </cell>
          <cell r="AA4" t="str">
            <v>L2</v>
          </cell>
          <cell r="AB4" t="str">
            <v>FUND SPECIFIC PRICES</v>
          </cell>
          <cell r="AC4">
            <v>400000000</v>
          </cell>
          <cell r="AD4">
            <v>406129200</v>
          </cell>
          <cell r="AF4">
            <v>7.8712330000000001</v>
          </cell>
        </row>
        <row r="5">
          <cell r="E5" t="str">
            <v>INE124L07014</v>
          </cell>
          <cell r="F5" t="str">
            <v>Fixed rates bonds - Corporate</v>
          </cell>
          <cell r="G5" t="str">
            <v>12.15% EMCO NCD 25SEP2022 SERIES I</v>
          </cell>
          <cell r="H5">
            <v>250000000</v>
          </cell>
          <cell r="I5">
            <v>100</v>
          </cell>
          <cell r="J5">
            <v>250000000</v>
          </cell>
          <cell r="K5">
            <v>0</v>
          </cell>
          <cell r="L5">
            <v>99.9542</v>
          </cell>
          <cell r="M5">
            <v>41912</v>
          </cell>
          <cell r="N5">
            <v>249885500</v>
          </cell>
          <cell r="O5">
            <v>-114500</v>
          </cell>
          <cell r="P5">
            <v>7.8769660000000005E-2</v>
          </cell>
          <cell r="R5">
            <v>499315.07</v>
          </cell>
          <cell r="S5">
            <v>41907</v>
          </cell>
          <cell r="T5">
            <v>42088</v>
          </cell>
          <cell r="U5">
            <v>44829</v>
          </cell>
          <cell r="X5" t="str">
            <v>L</v>
          </cell>
          <cell r="Y5" t="str">
            <v>Fixed rates bonds - Corporate</v>
          </cell>
          <cell r="Z5" t="str">
            <v>INR</v>
          </cell>
          <cell r="AA5" t="str">
            <v>L2</v>
          </cell>
          <cell r="AB5" t="str">
            <v>FUND SPECIFIC PRICES</v>
          </cell>
          <cell r="AC5">
            <v>250000000</v>
          </cell>
          <cell r="AD5">
            <v>249885500</v>
          </cell>
          <cell r="AF5">
            <v>7.9917809999999996</v>
          </cell>
        </row>
        <row r="6">
          <cell r="E6" t="str">
            <v>INE124L07022</v>
          </cell>
          <cell r="F6" t="str">
            <v>Fixed rates bonds - Corporate</v>
          </cell>
          <cell r="G6" t="str">
            <v>12.15% EMCO NCD 25SEP2023 SERIES II</v>
          </cell>
          <cell r="H6">
            <v>250000000</v>
          </cell>
          <cell r="I6">
            <v>100</v>
          </cell>
          <cell r="J6">
            <v>250000000</v>
          </cell>
          <cell r="K6">
            <v>0</v>
          </cell>
          <cell r="L6">
            <v>100.6472</v>
          </cell>
          <cell r="M6">
            <v>41912</v>
          </cell>
          <cell r="N6">
            <v>251618000</v>
          </cell>
          <cell r="O6">
            <v>1618000</v>
          </cell>
          <cell r="P6">
            <v>7.9315780000000002E-2</v>
          </cell>
          <cell r="R6">
            <v>499315.07</v>
          </cell>
          <cell r="S6">
            <v>41907</v>
          </cell>
          <cell r="T6">
            <v>42088</v>
          </cell>
          <cell r="U6">
            <v>45194</v>
          </cell>
          <cell r="X6" t="str">
            <v>L</v>
          </cell>
          <cell r="Y6" t="str">
            <v>Fixed rates bonds - Corporate</v>
          </cell>
          <cell r="Z6" t="str">
            <v>INR</v>
          </cell>
          <cell r="AA6" t="str">
            <v>L2</v>
          </cell>
          <cell r="AB6" t="str">
            <v>FUND SPECIFIC PRICES</v>
          </cell>
          <cell r="AC6">
            <v>250000000</v>
          </cell>
          <cell r="AD6">
            <v>251618000</v>
          </cell>
          <cell r="AF6">
            <v>8.9917809999999996</v>
          </cell>
        </row>
        <row r="7">
          <cell r="E7" t="str">
            <v>INE124L07030</v>
          </cell>
          <cell r="F7" t="str">
            <v>Fixed rates bonds - Corporate</v>
          </cell>
          <cell r="G7" t="str">
            <v>12.15% EMCO NCD 25NOV2023 SERIES III</v>
          </cell>
          <cell r="H7">
            <v>250000000</v>
          </cell>
          <cell r="I7">
            <v>100</v>
          </cell>
          <cell r="J7">
            <v>250000000</v>
          </cell>
          <cell r="K7">
            <v>0</v>
          </cell>
          <cell r="L7">
            <v>100.6472</v>
          </cell>
          <cell r="M7">
            <v>41912</v>
          </cell>
          <cell r="N7">
            <v>251618000</v>
          </cell>
          <cell r="O7">
            <v>1618000</v>
          </cell>
          <cell r="P7">
            <v>7.9315780000000002E-2</v>
          </cell>
          <cell r="R7">
            <v>499315.07</v>
          </cell>
          <cell r="S7">
            <v>41907</v>
          </cell>
          <cell r="T7">
            <v>42088</v>
          </cell>
          <cell r="U7">
            <v>45255</v>
          </cell>
          <cell r="X7" t="str">
            <v>L</v>
          </cell>
          <cell r="Y7" t="str">
            <v>Fixed rates bonds - Corporate</v>
          </cell>
          <cell r="Z7" t="str">
            <v>INR</v>
          </cell>
          <cell r="AA7" t="str">
            <v>L2</v>
          </cell>
          <cell r="AB7" t="str">
            <v>FUND SPECIFIC PRICES</v>
          </cell>
          <cell r="AC7">
            <v>250000000</v>
          </cell>
          <cell r="AD7">
            <v>251618000</v>
          </cell>
          <cell r="AF7">
            <v>9.1589039999999997</v>
          </cell>
        </row>
        <row r="8">
          <cell r="E8" t="str">
            <v>INE154R07018</v>
          </cell>
          <cell r="F8" t="str">
            <v>Fixed rates bonds - Corporate</v>
          </cell>
          <cell r="G8" t="str">
            <v>DPJ DRA TWS PVT LTD 12.75% 06SEP20 NCD</v>
          </cell>
          <cell r="H8">
            <v>200000000</v>
          </cell>
          <cell r="I8">
            <v>100</v>
          </cell>
          <cell r="J8">
            <v>200000000</v>
          </cell>
          <cell r="K8">
            <v>0</v>
          </cell>
          <cell r="L8">
            <v>101.4062</v>
          </cell>
          <cell r="M8">
            <v>41912</v>
          </cell>
          <cell r="N8">
            <v>202812400</v>
          </cell>
          <cell r="O8">
            <v>2812400</v>
          </cell>
          <cell r="P8">
            <v>6.3931130000000003E-2</v>
          </cell>
          <cell r="R8">
            <v>1397260.27</v>
          </cell>
          <cell r="S8">
            <v>41893</v>
          </cell>
          <cell r="T8">
            <v>41979</v>
          </cell>
          <cell r="U8">
            <v>44080</v>
          </cell>
          <cell r="X8" t="str">
            <v>L</v>
          </cell>
          <cell r="Y8" t="str">
            <v>Fixed rates bonds - Corporate</v>
          </cell>
          <cell r="Z8" t="str">
            <v>INR</v>
          </cell>
          <cell r="AA8" t="str">
            <v>L2</v>
          </cell>
          <cell r="AB8" t="str">
            <v>FUND SPECIFIC PRICES</v>
          </cell>
          <cell r="AC8">
            <v>200000000</v>
          </cell>
          <cell r="AD8">
            <v>202812400</v>
          </cell>
          <cell r="AF8">
            <v>5.9397260000000003</v>
          </cell>
        </row>
        <row r="9">
          <cell r="E9" t="str">
            <v>INE427M07019</v>
          </cell>
          <cell r="F9" t="str">
            <v>Fixed rates bonds - Corporate</v>
          </cell>
          <cell r="G9" t="str">
            <v>GVRIPL 13.25% 13AUG22 NCD</v>
          </cell>
          <cell r="H9">
            <v>600000000</v>
          </cell>
          <cell r="I9">
            <v>100</v>
          </cell>
          <cell r="J9">
            <v>600000000</v>
          </cell>
          <cell r="K9">
            <v>0</v>
          </cell>
          <cell r="L9">
            <v>101.4897</v>
          </cell>
          <cell r="M9">
            <v>41912</v>
          </cell>
          <cell r="N9">
            <v>608938200</v>
          </cell>
          <cell r="O9">
            <v>8938200</v>
          </cell>
          <cell r="P9">
            <v>0.19195132000000001</v>
          </cell>
          <cell r="R9">
            <v>10454794.52</v>
          </cell>
          <cell r="S9">
            <v>41865</v>
          </cell>
          <cell r="T9">
            <v>41956</v>
          </cell>
          <cell r="U9">
            <v>44786</v>
          </cell>
          <cell r="X9" t="str">
            <v>L</v>
          </cell>
          <cell r="Y9" t="str">
            <v>Fixed rates bonds - Corporate</v>
          </cell>
          <cell r="Z9" t="str">
            <v>INR</v>
          </cell>
          <cell r="AA9" t="str">
            <v>L2</v>
          </cell>
          <cell r="AB9" t="str">
            <v>FUND SPECIFIC PRICES</v>
          </cell>
          <cell r="AC9">
            <v>600000000</v>
          </cell>
          <cell r="AD9">
            <v>608938200</v>
          </cell>
          <cell r="AF9">
            <v>7.8739730000000003</v>
          </cell>
        </row>
        <row r="10">
          <cell r="E10" t="str">
            <v>IDIA00120488</v>
          </cell>
          <cell r="F10" t="str">
            <v>TERM DEPOSITS</v>
          </cell>
          <cell r="G10" t="str">
            <v>08.50% IDBI FD 02OCT14 FD</v>
          </cell>
          <cell r="H10">
            <v>273800</v>
          </cell>
          <cell r="I10">
            <v>100</v>
          </cell>
          <cell r="J10">
            <v>273800</v>
          </cell>
          <cell r="K10">
            <v>0</v>
          </cell>
          <cell r="L10">
            <v>100</v>
          </cell>
          <cell r="M10">
            <v>41851</v>
          </cell>
          <cell r="N10">
            <v>273800</v>
          </cell>
          <cell r="O10">
            <v>0</v>
          </cell>
          <cell r="P10">
            <v>8.6309999999999992E-5</v>
          </cell>
          <cell r="R10">
            <v>5738.55</v>
          </cell>
          <cell r="S10">
            <v>41823</v>
          </cell>
          <cell r="T10">
            <v>41914</v>
          </cell>
          <cell r="U10">
            <v>41914</v>
          </cell>
          <cell r="X10" t="str">
            <v>L</v>
          </cell>
          <cell r="Y10" t="str">
            <v>TERM DEPOSITS</v>
          </cell>
          <cell r="Z10" t="str">
            <v>INR</v>
          </cell>
          <cell r="AA10" t="str">
            <v>L36</v>
          </cell>
          <cell r="AB10" t="str">
            <v>Free quotation</v>
          </cell>
          <cell r="AC10">
            <v>273800</v>
          </cell>
          <cell r="AD10">
            <v>273800</v>
          </cell>
          <cell r="AF10">
            <v>5.4790000000000004E-3</v>
          </cell>
        </row>
        <row r="11">
          <cell r="E11" t="str">
            <v>IDIA00122281</v>
          </cell>
          <cell r="F11" t="str">
            <v>TERM DEPOSITS</v>
          </cell>
          <cell r="G11" t="str">
            <v>08.50% IDBI BANK LTD 20NOV2014 FD</v>
          </cell>
          <cell r="H11">
            <v>11397304</v>
          </cell>
          <cell r="I11">
            <v>100</v>
          </cell>
          <cell r="J11">
            <v>11397304</v>
          </cell>
          <cell r="K11">
            <v>0</v>
          </cell>
          <cell r="L11">
            <v>100</v>
          </cell>
          <cell r="M11">
            <v>41882</v>
          </cell>
          <cell r="N11">
            <v>11397304</v>
          </cell>
          <cell r="O11">
            <v>0</v>
          </cell>
          <cell r="P11">
            <v>3.5926899999999999E-3</v>
          </cell>
          <cell r="R11">
            <v>108820.83</v>
          </cell>
          <cell r="S11">
            <v>41872</v>
          </cell>
          <cell r="T11">
            <v>41963</v>
          </cell>
          <cell r="U11">
            <v>41963</v>
          </cell>
          <cell r="X11" t="str">
            <v>L</v>
          </cell>
          <cell r="Y11" t="str">
            <v>TERM DEPOSITS</v>
          </cell>
          <cell r="Z11" t="str">
            <v>INR</v>
          </cell>
          <cell r="AA11" t="str">
            <v>L36</v>
          </cell>
          <cell r="AB11" t="str">
            <v>Free quotation</v>
          </cell>
          <cell r="AC11">
            <v>11397304</v>
          </cell>
          <cell r="AD11">
            <v>11397304</v>
          </cell>
          <cell r="AF11">
            <v>0.13972599999999999</v>
          </cell>
        </row>
        <row r="12">
          <cell r="E12" t="str">
            <v>IDIA00123692</v>
          </cell>
          <cell r="F12" t="str">
            <v>TERM DEPOSITS</v>
          </cell>
          <cell r="G12" t="str">
            <v>8.50% IDBI BANK FD 23DEC14</v>
          </cell>
          <cell r="H12">
            <v>17193902</v>
          </cell>
          <cell r="I12">
            <v>100</v>
          </cell>
          <cell r="J12">
            <v>17193902</v>
          </cell>
          <cell r="K12">
            <v>0</v>
          </cell>
          <cell r="L12">
            <v>100</v>
          </cell>
          <cell r="M12">
            <v>41912</v>
          </cell>
          <cell r="N12">
            <v>17193902</v>
          </cell>
          <cell r="O12">
            <v>0</v>
          </cell>
          <cell r="P12">
            <v>5.41991E-3</v>
          </cell>
          <cell r="R12">
            <v>32032.47</v>
          </cell>
          <cell r="S12">
            <v>41905</v>
          </cell>
          <cell r="T12">
            <v>41996</v>
          </cell>
          <cell r="U12">
            <v>41996</v>
          </cell>
          <cell r="X12" t="str">
            <v>L</v>
          </cell>
          <cell r="Y12" t="str">
            <v>TERM DEPOSITS</v>
          </cell>
          <cell r="Z12" t="str">
            <v>INR</v>
          </cell>
          <cell r="AA12" t="str">
            <v>L36</v>
          </cell>
          <cell r="AB12" t="str">
            <v>Free quotation</v>
          </cell>
          <cell r="AC12">
            <v>17193902</v>
          </cell>
          <cell r="AD12">
            <v>17193902</v>
          </cell>
          <cell r="AF12">
            <v>0.23013700000000001</v>
          </cell>
        </row>
        <row r="13">
          <cell r="E13" t="str">
            <v>IDIA00123693</v>
          </cell>
          <cell r="F13" t="str">
            <v>TERM DEPOSITS</v>
          </cell>
          <cell r="G13" t="str">
            <v>8.50% IDBI FD 11DEC14</v>
          </cell>
          <cell r="H13">
            <v>14363071</v>
          </cell>
          <cell r="I13">
            <v>100</v>
          </cell>
          <cell r="J13">
            <v>14363071</v>
          </cell>
          <cell r="K13">
            <v>0</v>
          </cell>
          <cell r="L13">
            <v>100</v>
          </cell>
          <cell r="M13">
            <v>41912</v>
          </cell>
          <cell r="N13">
            <v>14363071</v>
          </cell>
          <cell r="O13">
            <v>0</v>
          </cell>
          <cell r="P13">
            <v>4.5275699999999999E-3</v>
          </cell>
          <cell r="R13">
            <v>66896.5</v>
          </cell>
          <cell r="S13">
            <v>41893</v>
          </cell>
          <cell r="T13">
            <v>41984</v>
          </cell>
          <cell r="U13">
            <v>41984</v>
          </cell>
          <cell r="X13" t="str">
            <v>L</v>
          </cell>
          <cell r="Y13" t="str">
            <v>TERM DEPOSITS</v>
          </cell>
          <cell r="Z13" t="str">
            <v>INR</v>
          </cell>
          <cell r="AA13" t="str">
            <v>L36</v>
          </cell>
          <cell r="AB13" t="str">
            <v>Free quotation</v>
          </cell>
          <cell r="AC13">
            <v>14363071</v>
          </cell>
          <cell r="AD13">
            <v>14363071</v>
          </cell>
          <cell r="AF13">
            <v>0.19725999999999999</v>
          </cell>
        </row>
        <row r="14">
          <cell r="E14" t="str">
            <v>IDIA00123694</v>
          </cell>
          <cell r="F14" t="str">
            <v>TERM DEPOSITS</v>
          </cell>
          <cell r="G14" t="str">
            <v>8.00% IDBI BANK FD 25DEC14</v>
          </cell>
          <cell r="H14">
            <v>8212766</v>
          </cell>
          <cell r="I14">
            <v>100</v>
          </cell>
          <cell r="J14">
            <v>8212766</v>
          </cell>
          <cell r="K14">
            <v>0</v>
          </cell>
          <cell r="L14">
            <v>100</v>
          </cell>
          <cell r="M14">
            <v>41912</v>
          </cell>
          <cell r="N14">
            <v>8212766</v>
          </cell>
          <cell r="O14">
            <v>0</v>
          </cell>
          <cell r="P14">
            <v>2.5888499999999997E-3</v>
          </cell>
          <cell r="R14">
            <v>10800.35</v>
          </cell>
          <cell r="S14">
            <v>41907</v>
          </cell>
          <cell r="T14">
            <v>41998</v>
          </cell>
          <cell r="U14">
            <v>41998</v>
          </cell>
          <cell r="X14" t="str">
            <v>L</v>
          </cell>
          <cell r="Y14" t="str">
            <v>TERM DEPOSITS</v>
          </cell>
          <cell r="Z14" t="str">
            <v>INR</v>
          </cell>
          <cell r="AA14" t="str">
            <v>L36</v>
          </cell>
          <cell r="AB14" t="str">
            <v>Free quotation</v>
          </cell>
          <cell r="AC14">
            <v>8212766</v>
          </cell>
          <cell r="AD14">
            <v>8212766</v>
          </cell>
          <cell r="AF14">
            <v>0.23561599999999999</v>
          </cell>
        </row>
        <row r="15">
          <cell r="E15" t="str">
            <v>IN002014X145</v>
          </cell>
          <cell r="F15" t="str">
            <v>TREASURY BILLS</v>
          </cell>
          <cell r="G15" t="str">
            <v>91 DAYS T BILL 02-OCT-2014</v>
          </cell>
          <cell r="H15">
            <v>50000000</v>
          </cell>
          <cell r="I15">
            <v>97.968400000000003</v>
          </cell>
          <cell r="J15">
            <v>48984200</v>
          </cell>
          <cell r="K15">
            <v>1004513.5</v>
          </cell>
          <cell r="L15">
            <v>99.9773</v>
          </cell>
          <cell r="M15">
            <v>41912</v>
          </cell>
          <cell r="N15">
            <v>49988650</v>
          </cell>
          <cell r="O15">
            <v>-63.5</v>
          </cell>
          <cell r="P15">
            <v>1.5757570000000002E-2</v>
          </cell>
          <cell r="R15">
            <v>0</v>
          </cell>
          <cell r="T15">
            <v>41914</v>
          </cell>
          <cell r="U15">
            <v>41914</v>
          </cell>
          <cell r="X15" t="str">
            <v>L</v>
          </cell>
          <cell r="Y15" t="str">
            <v>TREASURY BILLS</v>
          </cell>
          <cell r="Z15" t="str">
            <v>INR</v>
          </cell>
          <cell r="AA15" t="str">
            <v>L8A</v>
          </cell>
          <cell r="AB15" t="str">
            <v>FUND SPECIFIC PRICES</v>
          </cell>
          <cell r="AC15">
            <v>48984200</v>
          </cell>
          <cell r="AD15">
            <v>49988650</v>
          </cell>
          <cell r="AF15">
            <v>5.4790000000000004E-3</v>
          </cell>
        </row>
        <row r="16">
          <cell r="E16" t="str">
            <v>IN002014X160</v>
          </cell>
          <cell r="F16" t="str">
            <v>TREASURY BILLS</v>
          </cell>
          <cell r="G16" t="str">
            <v>91 DAY TBILL 16OCT14</v>
          </cell>
          <cell r="H16">
            <v>250000000</v>
          </cell>
          <cell r="I16">
            <v>97.935299999999998</v>
          </cell>
          <cell r="J16">
            <v>244838250</v>
          </cell>
          <cell r="K16">
            <v>4301457.5</v>
          </cell>
          <cell r="L16">
            <v>99.657600000000002</v>
          </cell>
          <cell r="M16">
            <v>41912</v>
          </cell>
          <cell r="N16">
            <v>249144000</v>
          </cell>
          <cell r="O16">
            <v>4292.5</v>
          </cell>
          <cell r="P16">
            <v>7.8535919999999995E-2</v>
          </cell>
          <cell r="R16">
            <v>0</v>
          </cell>
          <cell r="T16">
            <v>41928</v>
          </cell>
          <cell r="U16">
            <v>41928</v>
          </cell>
          <cell r="X16" t="str">
            <v>L</v>
          </cell>
          <cell r="Y16" t="str">
            <v>TREASURY BILLS</v>
          </cell>
          <cell r="Z16" t="str">
            <v>INR</v>
          </cell>
          <cell r="AA16" t="str">
            <v>L8A</v>
          </cell>
          <cell r="AB16" t="str">
            <v>FUND SPECIFIC PRICES</v>
          </cell>
          <cell r="AC16">
            <v>244838250</v>
          </cell>
          <cell r="AD16">
            <v>249144000</v>
          </cell>
          <cell r="AF16">
            <v>4.3836E-2</v>
          </cell>
        </row>
        <row r="17">
          <cell r="E17" t="str">
            <v>IN002014X210</v>
          </cell>
          <cell r="F17" t="str">
            <v>TREASURY BILLS</v>
          </cell>
          <cell r="G17" t="str">
            <v>91 DAY TBILL 20NOV14</v>
          </cell>
          <cell r="H17">
            <v>850000000</v>
          </cell>
          <cell r="I17">
            <v>97.923500000000004</v>
          </cell>
          <cell r="J17">
            <v>832349750</v>
          </cell>
          <cell r="K17">
            <v>7844556.5</v>
          </cell>
          <cell r="L17">
            <v>98.860200000000006</v>
          </cell>
          <cell r="M17">
            <v>41912</v>
          </cell>
          <cell r="N17">
            <v>840311700</v>
          </cell>
          <cell r="O17">
            <v>117393.5</v>
          </cell>
          <cell r="P17">
            <v>0.26488557000000001</v>
          </cell>
          <cell r="R17">
            <v>0</v>
          </cell>
          <cell r="T17">
            <v>41963</v>
          </cell>
          <cell r="U17">
            <v>41963</v>
          </cell>
          <cell r="X17" t="str">
            <v>L</v>
          </cell>
          <cell r="Y17" t="str">
            <v>TREASURY BILLS</v>
          </cell>
          <cell r="Z17" t="str">
            <v>INR</v>
          </cell>
          <cell r="AA17" t="str">
            <v>L8A</v>
          </cell>
          <cell r="AB17" t="str">
            <v>FUND SPECIFIC PRICES</v>
          </cell>
          <cell r="AC17">
            <v>832349750</v>
          </cell>
          <cell r="AD17">
            <v>840311700</v>
          </cell>
          <cell r="AF17">
            <v>0.13972599999999999</v>
          </cell>
        </row>
        <row r="19">
          <cell r="AD19">
            <v>3161886493</v>
          </cell>
        </row>
        <row r="20">
          <cell r="AD20">
            <v>0</v>
          </cell>
        </row>
        <row r="23">
          <cell r="AD23">
            <v>31618.86493</v>
          </cell>
          <cell r="AE23">
            <v>31618.864929999996</v>
          </cell>
          <cell r="AF23">
            <v>0</v>
          </cell>
        </row>
        <row r="24">
          <cell r="M24" t="str">
            <v>GVR</v>
          </cell>
          <cell r="N24">
            <v>1.7744220140382749E-2</v>
          </cell>
          <cell r="P24" t="str">
            <v>EMCO1</v>
          </cell>
          <cell r="Q24">
            <v>0.14643953327834591</v>
          </cell>
          <cell r="AD24">
            <v>31721.8911883</v>
          </cell>
          <cell r="AE24">
            <v>31721.8911883</v>
          </cell>
          <cell r="AF24">
            <v>0</v>
          </cell>
        </row>
        <row r="25">
          <cell r="N25">
            <v>0.1349300073174938</v>
          </cell>
          <cell r="Q25">
            <v>10.690085929319251</v>
          </cell>
          <cell r="AD25">
            <v>103.02625830000034</v>
          </cell>
          <cell r="AE25">
            <v>103.02625830000397</v>
          </cell>
          <cell r="AF25">
            <v>-3.637978807091713E-12</v>
          </cell>
        </row>
        <row r="27">
          <cell r="M27" t="str">
            <v>DPJ DRA</v>
          </cell>
          <cell r="N27">
            <v>-0.13937380351434092</v>
          </cell>
          <cell r="P27" t="str">
            <v>EMCO 2</v>
          </cell>
          <cell r="Q27">
            <v>-0.33057705305465945</v>
          </cell>
        </row>
        <row r="29">
          <cell r="M29" t="str">
            <v>DP Jain</v>
          </cell>
          <cell r="N29">
            <v>1.6900516744101788E-2</v>
          </cell>
          <cell r="P29" t="str">
            <v>EMCO3</v>
          </cell>
        </row>
        <row r="30">
          <cell r="N30">
            <v>0.12589160431830923</v>
          </cell>
        </row>
      </sheetData>
      <sheetData sheetId="2">
        <row r="1">
          <cell r="C1" t="str">
            <v>Plan</v>
          </cell>
          <cell r="D1" t="str">
            <v>Opening</v>
          </cell>
          <cell r="E1" t="str">
            <v>Closing</v>
          </cell>
          <cell r="F1" t="str">
            <v>NAV</v>
          </cell>
          <cell r="G1" t="str">
            <v>Units Outstanding</v>
          </cell>
        </row>
        <row r="2">
          <cell r="C2" t="str">
            <v>GR</v>
          </cell>
          <cell r="D2">
            <v>3136265183.23</v>
          </cell>
          <cell r="E2">
            <v>3172189118.8299999</v>
          </cell>
          <cell r="F2">
            <v>1057396.3729429999</v>
          </cell>
          <cell r="G2">
            <v>3000</v>
          </cell>
        </row>
        <row r="3">
          <cell r="C3" t="str">
            <v>Total</v>
          </cell>
          <cell r="D3">
            <v>3136265183.23</v>
          </cell>
          <cell r="E3">
            <v>3172189118.8299999</v>
          </cell>
          <cell r="F3">
            <v>1057396.3729429999</v>
          </cell>
          <cell r="G3">
            <v>3000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45"/>
  <sheetViews>
    <sheetView tabSelected="1" topLeftCell="B1" zoomScaleNormal="100" workbookViewId="0">
      <selection activeCell="B1" sqref="B1"/>
    </sheetView>
  </sheetViews>
  <sheetFormatPr defaultRowHeight="12.75" x14ac:dyDescent="0.2"/>
  <cols>
    <col min="1" max="1" width="13.7109375" style="1" hidden="1" customWidth="1"/>
    <col min="2" max="2" width="59.5703125" style="1" customWidth="1"/>
    <col min="3" max="3" width="14.140625" style="1" customWidth="1"/>
    <col min="4" max="4" width="16.7109375" style="1" customWidth="1"/>
    <col min="5" max="5" width="18.42578125" style="1" customWidth="1"/>
    <col min="6" max="6" width="16.7109375" style="1" customWidth="1"/>
    <col min="7" max="7" width="13.42578125" style="1" hidden="1" customWidth="1"/>
    <col min="8" max="8" width="10.7109375" style="1" hidden="1" customWidth="1"/>
    <col min="9" max="9" width="15" style="1" hidden="1" customWidth="1"/>
    <col min="10" max="10" width="10.28515625" style="1" hidden="1" customWidth="1"/>
    <col min="11" max="16" width="0" style="1" hidden="1" customWidth="1"/>
    <col min="17" max="16384" width="9.140625" style="1"/>
  </cols>
  <sheetData>
    <row r="1" spans="1:16" ht="17.25" thickBot="1" x14ac:dyDescent="0.35">
      <c r="B1" s="2"/>
      <c r="C1" s="3"/>
      <c r="D1" s="3"/>
      <c r="E1" s="3"/>
      <c r="F1" s="3"/>
    </row>
    <row r="2" spans="1:16" ht="21" customHeight="1" thickBot="1" x14ac:dyDescent="0.25">
      <c r="B2" s="4" t="s">
        <v>0</v>
      </c>
      <c r="C2" s="5"/>
      <c r="D2" s="5"/>
      <c r="E2" s="5"/>
      <c r="F2" s="6"/>
    </row>
    <row r="3" spans="1:16" s="7" customFormat="1" ht="16.5" x14ac:dyDescent="0.2">
      <c r="B3" s="8" t="s">
        <v>1</v>
      </c>
      <c r="C3" s="9"/>
      <c r="D3" s="9"/>
      <c r="E3" s="9"/>
      <c r="F3" s="10"/>
    </row>
    <row r="4" spans="1:16" s="7" customFormat="1" ht="33" x14ac:dyDescent="0.2">
      <c r="B4" s="11" t="s">
        <v>2</v>
      </c>
      <c r="C4" s="12" t="s">
        <v>3</v>
      </c>
      <c r="D4" s="13" t="s">
        <v>4</v>
      </c>
      <c r="E4" s="14" t="s">
        <v>5</v>
      </c>
      <c r="F4" s="15" t="s">
        <v>6</v>
      </c>
    </row>
    <row r="5" spans="1:16" s="7" customFormat="1" ht="16.5" x14ac:dyDescent="0.2">
      <c r="B5" s="16" t="s">
        <v>7</v>
      </c>
      <c r="C5" s="17"/>
      <c r="D5" s="18"/>
      <c r="E5" s="19"/>
      <c r="F5" s="20"/>
      <c r="G5" s="21">
        <v>41912</v>
      </c>
      <c r="H5" s="7" t="s">
        <v>8</v>
      </c>
      <c r="I5" s="22" t="s">
        <v>9</v>
      </c>
      <c r="J5" s="7" t="s">
        <v>10</v>
      </c>
      <c r="K5" s="7" t="s">
        <v>11</v>
      </c>
      <c r="L5" s="23" t="s">
        <v>12</v>
      </c>
    </row>
    <row r="6" spans="1:16" s="7" customFormat="1" ht="16.5" x14ac:dyDescent="0.2">
      <c r="A6" s="7" t="s">
        <v>13</v>
      </c>
      <c r="B6" s="24" t="s">
        <v>14</v>
      </c>
      <c r="C6" s="17" t="s">
        <v>15</v>
      </c>
      <c r="D6" s="25">
        <f>VLOOKUP(A6,[1]Portfolio!E:AF,4,0)/1000000</f>
        <v>600</v>
      </c>
      <c r="E6" s="19">
        <f>VLOOKUP(A6,[1]Portfolio!E:AF,26,0)/10^5</f>
        <v>6089.3819999999996</v>
      </c>
      <c r="F6" s="20">
        <f>ROUND(E6/$E$27,4)</f>
        <v>0.192</v>
      </c>
      <c r="G6" s="21">
        <v>41864</v>
      </c>
      <c r="H6" s="7">
        <v>6000</v>
      </c>
      <c r="I6" s="7">
        <f>$G$5-G6</f>
        <v>48</v>
      </c>
      <c r="J6" s="26">
        <f>(E6-H6)</f>
        <v>89.381999999999607</v>
      </c>
      <c r="K6" s="27">
        <f>(J6*365/I6)/H6</f>
        <v>0.11327927083333283</v>
      </c>
      <c r="L6" s="28">
        <f>J6/I6</f>
        <v>1.8621249999999918</v>
      </c>
      <c r="M6" s="28">
        <f>L6*365</f>
        <v>679.67562499999701</v>
      </c>
      <c r="N6" s="29">
        <f>M6/H6</f>
        <v>0.11327927083333283</v>
      </c>
      <c r="O6" s="27">
        <f>L6/H6</f>
        <v>3.1035416666666532E-4</v>
      </c>
      <c r="P6" s="7">
        <f>E6/D6</f>
        <v>10.148969999999998</v>
      </c>
    </row>
    <row r="7" spans="1:16" s="7" customFormat="1" ht="16.5" x14ac:dyDescent="0.2">
      <c r="A7" s="7" t="s">
        <v>16</v>
      </c>
      <c r="B7" s="24" t="s">
        <v>17</v>
      </c>
      <c r="C7" s="17" t="s">
        <v>18</v>
      </c>
      <c r="D7" s="25">
        <f>VLOOKUP(A7,[1]Portfolio!E:AF,4,0)/1000000</f>
        <v>400</v>
      </c>
      <c r="E7" s="19">
        <f>VLOOKUP(A7,[1]Portfolio!E:AF,26,0)/10^5</f>
        <v>4061.2919999999999</v>
      </c>
      <c r="F7" s="20">
        <f t="shared" ref="F7:F15" si="0">ROUND(E7/$E$27,4)</f>
        <v>0.128</v>
      </c>
      <c r="G7" s="21">
        <v>41863</v>
      </c>
      <c r="H7" s="7">
        <v>4000</v>
      </c>
      <c r="I7" s="7">
        <f t="shared" ref="I7:I11" si="1">$G$5-G7</f>
        <v>49</v>
      </c>
      <c r="J7" s="26">
        <f t="shared" ref="J7:J11" si="2">(E7-H7)</f>
        <v>61.291999999999916</v>
      </c>
      <c r="K7" s="27">
        <f t="shared" ref="K7:K11" si="3">(J7*365/I7)/H7</f>
        <v>0.11414071428571412</v>
      </c>
      <c r="L7" s="28">
        <f t="shared" ref="L7:L11" si="4">J7/I7</f>
        <v>1.2508571428571411</v>
      </c>
      <c r="M7" s="28">
        <f t="shared" ref="M7:M11" si="5">L7*365</f>
        <v>456.5628571428565</v>
      </c>
      <c r="N7" s="29">
        <f t="shared" ref="N7:N11" si="6">M7/H7</f>
        <v>0.11414071428571412</v>
      </c>
      <c r="O7" s="27">
        <f t="shared" ref="O7:O11" si="7">L7/H7</f>
        <v>3.1271428571428525E-4</v>
      </c>
      <c r="P7" s="7">
        <f t="shared" ref="P7:P11" si="8">E7/D7</f>
        <v>10.153230000000001</v>
      </c>
    </row>
    <row r="8" spans="1:16" s="7" customFormat="1" ht="16.5" x14ac:dyDescent="0.2">
      <c r="A8" s="7" t="s">
        <v>19</v>
      </c>
      <c r="B8" s="24" t="s">
        <v>20</v>
      </c>
      <c r="C8" s="17" t="s">
        <v>21</v>
      </c>
      <c r="D8" s="25">
        <f>VLOOKUP(A8,[1]Portfolio!E:AF,4,0)/1000000</f>
        <v>250</v>
      </c>
      <c r="E8" s="19">
        <f>VLOOKUP(A8,[1]Portfolio!E:AF,26,0)/10^5</f>
        <v>2516.1799999999998</v>
      </c>
      <c r="F8" s="20">
        <f t="shared" si="0"/>
        <v>7.9299999999999995E-2</v>
      </c>
      <c r="G8" s="21">
        <v>41907</v>
      </c>
      <c r="H8" s="7">
        <v>2500</v>
      </c>
      <c r="I8" s="7">
        <f t="shared" si="1"/>
        <v>5</v>
      </c>
      <c r="J8" s="26">
        <f t="shared" si="2"/>
        <v>16.179999999999836</v>
      </c>
      <c r="K8" s="27">
        <f t="shared" si="3"/>
        <v>0.47245599999999521</v>
      </c>
      <c r="L8" s="28">
        <f t="shared" si="4"/>
        <v>3.2359999999999673</v>
      </c>
      <c r="M8" s="28">
        <f t="shared" si="5"/>
        <v>1181.139999999988</v>
      </c>
      <c r="N8" s="29">
        <f t="shared" si="6"/>
        <v>0.47245599999999521</v>
      </c>
      <c r="O8" s="27">
        <f t="shared" si="7"/>
        <v>1.294399999999987E-3</v>
      </c>
      <c r="P8" s="7">
        <f t="shared" si="8"/>
        <v>10.064719999999999</v>
      </c>
    </row>
    <row r="9" spans="1:16" s="7" customFormat="1" ht="16.5" x14ac:dyDescent="0.2">
      <c r="A9" s="7" t="s">
        <v>22</v>
      </c>
      <c r="B9" s="24" t="s">
        <v>23</v>
      </c>
      <c r="C9" s="17" t="s">
        <v>21</v>
      </c>
      <c r="D9" s="25">
        <f>VLOOKUP(A9,[1]Portfolio!E:AF,4,0)/1000000</f>
        <v>250</v>
      </c>
      <c r="E9" s="19">
        <f>VLOOKUP(A9,[1]Portfolio!E:AF,26,0)/10^5</f>
        <v>2516.1799999999998</v>
      </c>
      <c r="F9" s="20">
        <f t="shared" si="0"/>
        <v>7.9299999999999995E-2</v>
      </c>
      <c r="G9" s="21">
        <v>41907</v>
      </c>
      <c r="H9" s="7">
        <v>2500</v>
      </c>
      <c r="I9" s="7">
        <f t="shared" si="1"/>
        <v>5</v>
      </c>
      <c r="J9" s="26">
        <f t="shared" si="2"/>
        <v>16.179999999999836</v>
      </c>
      <c r="K9" s="27">
        <f t="shared" si="3"/>
        <v>0.47245599999999521</v>
      </c>
      <c r="L9" s="28">
        <f t="shared" si="4"/>
        <v>3.2359999999999673</v>
      </c>
      <c r="M9" s="28">
        <f t="shared" si="5"/>
        <v>1181.139999999988</v>
      </c>
      <c r="N9" s="29">
        <f t="shared" si="6"/>
        <v>0.47245599999999521</v>
      </c>
      <c r="O9" s="27">
        <f t="shared" si="7"/>
        <v>1.294399999999987E-3</v>
      </c>
      <c r="P9" s="7">
        <f t="shared" si="8"/>
        <v>10.064719999999999</v>
      </c>
    </row>
    <row r="10" spans="1:16" s="7" customFormat="1" ht="16.5" x14ac:dyDescent="0.2">
      <c r="A10" s="7" t="s">
        <v>24</v>
      </c>
      <c r="B10" s="24" t="s">
        <v>25</v>
      </c>
      <c r="C10" s="17" t="s">
        <v>21</v>
      </c>
      <c r="D10" s="25">
        <f>VLOOKUP(A10,[1]Portfolio!E:AF,4,0)/1000000</f>
        <v>250</v>
      </c>
      <c r="E10" s="19">
        <f>VLOOKUP(A10,[1]Portfolio!E:AF,26,0)/10^5</f>
        <v>2498.855</v>
      </c>
      <c r="F10" s="20">
        <f t="shared" si="0"/>
        <v>7.8799999999999995E-2</v>
      </c>
      <c r="G10" s="21">
        <v>41907</v>
      </c>
      <c r="H10" s="7">
        <v>2500</v>
      </c>
      <c r="I10" s="7">
        <f t="shared" si="1"/>
        <v>5</v>
      </c>
      <c r="J10" s="26">
        <f t="shared" si="2"/>
        <v>-1.1449999999999818</v>
      </c>
      <c r="K10" s="27">
        <f t="shared" si="3"/>
        <v>-3.3433999999999471E-2</v>
      </c>
      <c r="L10" s="28">
        <f t="shared" si="4"/>
        <v>-0.22899999999999637</v>
      </c>
      <c r="M10" s="28">
        <f t="shared" si="5"/>
        <v>-83.584999999998672</v>
      </c>
      <c r="N10" s="29">
        <f t="shared" si="6"/>
        <v>-3.3433999999999471E-2</v>
      </c>
      <c r="O10" s="27"/>
      <c r="P10" s="7">
        <f t="shared" si="8"/>
        <v>9.9954199999999993</v>
      </c>
    </row>
    <row r="11" spans="1:16" s="7" customFormat="1" ht="16.5" x14ac:dyDescent="0.2">
      <c r="A11" s="7" t="s">
        <v>26</v>
      </c>
      <c r="B11" s="24" t="s">
        <v>27</v>
      </c>
      <c r="C11" s="17" t="s">
        <v>28</v>
      </c>
      <c r="D11" s="25">
        <f>VLOOKUP(A11,[1]Portfolio!E:AF,4,0)/1000000</f>
        <v>200</v>
      </c>
      <c r="E11" s="19">
        <f>VLOOKUP(A11,[1]Portfolio!E:AF,26,0)/10^5</f>
        <v>2028.124</v>
      </c>
      <c r="F11" s="20">
        <f t="shared" si="0"/>
        <v>6.3899999999999998E-2</v>
      </c>
      <c r="G11" s="21">
        <v>41893</v>
      </c>
      <c r="H11" s="23">
        <v>2000</v>
      </c>
      <c r="I11" s="7">
        <f t="shared" si="1"/>
        <v>19</v>
      </c>
      <c r="J11" s="26">
        <f t="shared" si="2"/>
        <v>28.124000000000024</v>
      </c>
      <c r="K11" s="27">
        <f t="shared" si="3"/>
        <v>0.27013842105263181</v>
      </c>
      <c r="L11" s="28">
        <f t="shared" si="4"/>
        <v>1.4802105263157908</v>
      </c>
      <c r="M11" s="28">
        <f t="shared" si="5"/>
        <v>540.27684210526365</v>
      </c>
      <c r="N11" s="29">
        <f t="shared" si="6"/>
        <v>0.27013842105263181</v>
      </c>
      <c r="O11" s="27">
        <f t="shared" si="7"/>
        <v>7.4010526315789534E-4</v>
      </c>
      <c r="P11" s="7">
        <f t="shared" si="8"/>
        <v>10.14062</v>
      </c>
    </row>
    <row r="12" spans="1:16" s="7" customFormat="1" ht="16.5" x14ac:dyDescent="0.2">
      <c r="B12" s="16" t="s">
        <v>29</v>
      </c>
      <c r="C12" s="30"/>
      <c r="D12" s="25"/>
      <c r="E12" s="19"/>
      <c r="F12" s="20"/>
      <c r="H12" s="23">
        <v>7500</v>
      </c>
      <c r="J12" s="31">
        <f>E8+E9+E10</f>
        <v>7531.2150000000001</v>
      </c>
      <c r="L12" s="23"/>
      <c r="M12" s="23"/>
    </row>
    <row r="13" spans="1:16" s="7" customFormat="1" ht="16.5" x14ac:dyDescent="0.2">
      <c r="A13" s="7" t="s">
        <v>30</v>
      </c>
      <c r="B13" s="32" t="s">
        <v>31</v>
      </c>
      <c r="C13" s="33" t="s">
        <v>32</v>
      </c>
      <c r="D13" s="25">
        <f>VLOOKUP(A13,[1]Portfolio!E:AF,4,0)/100</f>
        <v>8500000</v>
      </c>
      <c r="E13" s="19">
        <f>VLOOKUP(A13,[1]Portfolio!E:AF,26,0)/10^5</f>
        <v>8403.1170000000002</v>
      </c>
      <c r="F13" s="20">
        <f t="shared" si="0"/>
        <v>0.26490000000000002</v>
      </c>
      <c r="G13" s="34"/>
      <c r="H13" s="35"/>
      <c r="J13" s="36">
        <f>J12-H12</f>
        <v>31.215000000000146</v>
      </c>
    </row>
    <row r="14" spans="1:16" s="7" customFormat="1" ht="16.5" x14ac:dyDescent="0.2">
      <c r="A14" s="7" t="s">
        <v>33</v>
      </c>
      <c r="B14" s="32" t="s">
        <v>34</v>
      </c>
      <c r="C14" s="33" t="s">
        <v>32</v>
      </c>
      <c r="D14" s="25">
        <f>VLOOKUP(A14,[1]Portfolio!E:AF,4,0)/100</f>
        <v>2500000</v>
      </c>
      <c r="E14" s="19">
        <f>VLOOKUP(A14,[1]Portfolio!E:AF,26,0)/10^5</f>
        <v>2491.44</v>
      </c>
      <c r="F14" s="20">
        <f t="shared" si="0"/>
        <v>7.85E-2</v>
      </c>
      <c r="G14" s="34"/>
      <c r="H14" s="35"/>
      <c r="J14" s="34">
        <f>(J13*365/I10)/H12</f>
        <v>0.30382600000000143</v>
      </c>
    </row>
    <row r="15" spans="1:16" s="7" customFormat="1" ht="16.5" x14ac:dyDescent="0.2">
      <c r="A15" s="7" t="s">
        <v>35</v>
      </c>
      <c r="B15" s="32" t="s">
        <v>36</v>
      </c>
      <c r="C15" s="33" t="s">
        <v>32</v>
      </c>
      <c r="D15" s="25">
        <f>VLOOKUP(A15,[1]Portfolio!E:AF,4,0)/100</f>
        <v>500000</v>
      </c>
      <c r="E15" s="19">
        <f>VLOOKUP(A15,[1]Portfolio!E:AF,26,0)/10^5</f>
        <v>499.88650000000001</v>
      </c>
      <c r="F15" s="20">
        <f t="shared" si="0"/>
        <v>1.5800000000000002E-2</v>
      </c>
      <c r="G15" s="34"/>
      <c r="H15" s="35"/>
    </row>
    <row r="16" spans="1:16" s="37" customFormat="1" ht="16.5" x14ac:dyDescent="0.3">
      <c r="B16" s="38" t="s">
        <v>37</v>
      </c>
      <c r="C16" s="39"/>
      <c r="D16" s="40"/>
      <c r="E16" s="41">
        <f>SUM(E5:E15)</f>
        <v>31104.456499999997</v>
      </c>
      <c r="F16" s="42">
        <f>SUM(F5:F15)</f>
        <v>0.98050000000000004</v>
      </c>
    </row>
    <row r="17" spans="1:10" s="37" customFormat="1" ht="16.5" x14ac:dyDescent="0.3">
      <c r="B17" s="38" t="s">
        <v>38</v>
      </c>
      <c r="C17" s="39"/>
      <c r="D17" s="40"/>
      <c r="E17" s="43">
        <f>+E16</f>
        <v>31104.456499999997</v>
      </c>
      <c r="F17" s="42">
        <f>+F16</f>
        <v>0.98050000000000004</v>
      </c>
    </row>
    <row r="18" spans="1:10" s="37" customFormat="1" ht="16.5" x14ac:dyDescent="0.2">
      <c r="B18" s="44" t="s">
        <v>39</v>
      </c>
      <c r="C18" s="30"/>
      <c r="D18" s="25"/>
      <c r="E18" s="19"/>
      <c r="F18" s="20"/>
      <c r="H18" s="45">
        <f>YIELD(G6,G5,13.25%,[1]Portfolio!L9,100,4,3)</f>
        <v>1.7744220140382749E-2</v>
      </c>
      <c r="J18" s="46"/>
    </row>
    <row r="19" spans="1:10" s="37" customFormat="1" ht="16.5" x14ac:dyDescent="0.2">
      <c r="A19" s="7" t="s">
        <v>40</v>
      </c>
      <c r="B19" s="32" t="s">
        <v>41</v>
      </c>
      <c r="C19" s="30" t="s">
        <v>42</v>
      </c>
      <c r="D19" s="25"/>
      <c r="E19" s="19">
        <f>VLOOKUP(A19,[1]Portfolio!E:AF,26,0)/10^5</f>
        <v>171.93902</v>
      </c>
      <c r="F19" s="20">
        <f>ROUND(E19/$E$27,4)</f>
        <v>5.4000000000000003E-3</v>
      </c>
      <c r="J19" s="46"/>
    </row>
    <row r="20" spans="1:10" s="37" customFormat="1" ht="16.5" x14ac:dyDescent="0.2">
      <c r="A20" s="7" t="s">
        <v>43</v>
      </c>
      <c r="B20" s="32" t="s">
        <v>44</v>
      </c>
      <c r="C20" s="30" t="s">
        <v>42</v>
      </c>
      <c r="D20" s="25"/>
      <c r="E20" s="19">
        <f>VLOOKUP(A20,[1]Portfolio!E:AF,26,0)/10^5</f>
        <v>143.63070999999999</v>
      </c>
      <c r="F20" s="20">
        <f>ROUND(E20/$E$27,4)</f>
        <v>4.4999999999999997E-3</v>
      </c>
      <c r="J20" s="46">
        <v>41928</v>
      </c>
    </row>
    <row r="21" spans="1:10" s="37" customFormat="1" ht="16.5" x14ac:dyDescent="0.2">
      <c r="A21" s="7" t="s">
        <v>45</v>
      </c>
      <c r="B21" s="32" t="s">
        <v>46</v>
      </c>
      <c r="C21" s="30" t="s">
        <v>42</v>
      </c>
      <c r="D21" s="25"/>
      <c r="E21" s="19">
        <f>VLOOKUP(A21,[1]Portfolio!E:AF,26,0)/10^5</f>
        <v>113.97304</v>
      </c>
      <c r="F21" s="20">
        <f>ROUND(E21/$E$27,4)</f>
        <v>3.5999999999999999E-3</v>
      </c>
      <c r="I21" s="47">
        <v>250000000</v>
      </c>
      <c r="J21" s="46">
        <f>J20+91</f>
        <v>42019</v>
      </c>
    </row>
    <row r="22" spans="1:10" s="37" customFormat="1" ht="16.5" x14ac:dyDescent="0.2">
      <c r="A22" s="7" t="s">
        <v>47</v>
      </c>
      <c r="B22" s="32" t="s">
        <v>48</v>
      </c>
      <c r="C22" s="30" t="s">
        <v>42</v>
      </c>
      <c r="D22" s="25"/>
      <c r="E22" s="19">
        <f>VLOOKUP(A22,[1]Portfolio!E:AF,26,0)/10^5</f>
        <v>82.127660000000006</v>
      </c>
      <c r="F22" s="20">
        <f>ROUND(E22/$E$27,4)</f>
        <v>2.5999999999999999E-3</v>
      </c>
      <c r="I22" s="47">
        <v>10355620.08</v>
      </c>
    </row>
    <row r="23" spans="1:10" s="37" customFormat="1" ht="16.5" x14ac:dyDescent="0.2">
      <c r="A23" s="7" t="s">
        <v>49</v>
      </c>
      <c r="B23" s="32" t="s">
        <v>50</v>
      </c>
      <c r="C23" s="30" t="s">
        <v>42</v>
      </c>
      <c r="D23" s="25"/>
      <c r="E23" s="19">
        <f>VLOOKUP(A23,[1]Portfolio!E:AF,26,0)/10^5</f>
        <v>2.738</v>
      </c>
      <c r="F23" s="20">
        <f>ROUND(E23/$E$27,4)</f>
        <v>1E-4</v>
      </c>
      <c r="I23" s="48">
        <f>I21-I22</f>
        <v>239644379.91999999</v>
      </c>
    </row>
    <row r="24" spans="1:10" s="37" customFormat="1" ht="16.5" x14ac:dyDescent="0.2">
      <c r="B24" s="38" t="s">
        <v>37</v>
      </c>
      <c r="C24" s="39"/>
      <c r="D24" s="49"/>
      <c r="E24" s="50">
        <f>SUM(E18:E23)</f>
        <v>514.40843000000007</v>
      </c>
      <c r="F24" s="51">
        <f>SUM(F18:F23)</f>
        <v>1.6199999999999996E-2</v>
      </c>
    </row>
    <row r="25" spans="1:10" s="37" customFormat="1" ht="16.5" x14ac:dyDescent="0.3">
      <c r="B25" s="38" t="s">
        <v>38</v>
      </c>
      <c r="C25" s="39"/>
      <c r="D25" s="52"/>
      <c r="E25" s="43">
        <f>+E24</f>
        <v>514.40843000000007</v>
      </c>
      <c r="F25" s="42">
        <f>+F24</f>
        <v>1.6199999999999996E-2</v>
      </c>
    </row>
    <row r="26" spans="1:10" s="7" customFormat="1" ht="17.25" thickBot="1" x14ac:dyDescent="0.35">
      <c r="B26" s="53" t="s">
        <v>51</v>
      </c>
      <c r="C26" s="54"/>
      <c r="D26" s="55"/>
      <c r="E26" s="56">
        <f>E27-SUM(E16,E25)</f>
        <v>103.02625830000397</v>
      </c>
      <c r="F26" s="57">
        <f>ROUND(E26/E27,4)+0.01%</f>
        <v>3.3E-3</v>
      </c>
      <c r="H26" s="26"/>
    </row>
    <row r="27" spans="1:10" s="7" customFormat="1" ht="17.25" thickBot="1" x14ac:dyDescent="0.35">
      <c r="A27" s="7" t="s">
        <v>52</v>
      </c>
      <c r="B27" s="58" t="s">
        <v>53</v>
      </c>
      <c r="C27" s="59"/>
      <c r="D27" s="60"/>
      <c r="E27" s="61">
        <f>+VLOOKUP(A27,'[1]Consol Nav'!C:G,3,0)/10^5</f>
        <v>31721.8911883</v>
      </c>
      <c r="F27" s="62">
        <f>SUM(F26:F26)+F17+F24</f>
        <v>1</v>
      </c>
    </row>
    <row r="28" spans="1:10" s="7" customFormat="1" ht="17.25" thickBot="1" x14ac:dyDescent="0.35">
      <c r="B28" s="63" t="s">
        <v>54</v>
      </c>
      <c r="C28" s="64"/>
      <c r="D28" s="65"/>
      <c r="E28" s="65"/>
      <c r="F28" s="66"/>
      <c r="H28" s="26"/>
    </row>
    <row r="29" spans="1:10" ht="17.25" thickBot="1" x14ac:dyDescent="0.35">
      <c r="B29" s="67"/>
      <c r="C29" s="68"/>
      <c r="D29" s="68"/>
      <c r="E29" s="68"/>
      <c r="F29" s="69"/>
    </row>
    <row r="30" spans="1:10" s="7" customFormat="1" ht="16.5" customHeight="1" x14ac:dyDescent="0.3">
      <c r="B30" s="70" t="s">
        <v>55</v>
      </c>
      <c r="C30" s="71"/>
      <c r="D30" s="71"/>
      <c r="E30" s="71"/>
      <c r="F30" s="72"/>
    </row>
    <row r="31" spans="1:10" s="7" customFormat="1" ht="15" customHeight="1" x14ac:dyDescent="0.3">
      <c r="B31" s="67" t="s">
        <v>56</v>
      </c>
      <c r="C31" s="68"/>
      <c r="D31" s="68"/>
      <c r="E31" s="68"/>
      <c r="F31" s="73"/>
    </row>
    <row r="32" spans="1:10" s="7" customFormat="1" ht="16.5" customHeight="1" x14ac:dyDescent="0.3">
      <c r="B32" s="67" t="s">
        <v>57</v>
      </c>
      <c r="C32" s="74"/>
      <c r="D32" s="68"/>
      <c r="E32" s="68"/>
      <c r="F32" s="73"/>
    </row>
    <row r="33" spans="1:6" s="7" customFormat="1" ht="16.5" x14ac:dyDescent="0.2">
      <c r="B33" s="75" t="s">
        <v>58</v>
      </c>
      <c r="C33" s="76" t="s">
        <v>59</v>
      </c>
      <c r="D33" s="76"/>
      <c r="E33" s="77" t="s">
        <v>60</v>
      </c>
      <c r="F33" s="78"/>
    </row>
    <row r="34" spans="1:6" s="7" customFormat="1" ht="16.5" x14ac:dyDescent="0.3">
      <c r="A34" s="7" t="s">
        <v>52</v>
      </c>
      <c r="B34" s="79" t="s">
        <v>61</v>
      </c>
      <c r="C34" s="80">
        <f>ROUND(VLOOKUP(A34,'[1]Consol Nav'!C:G,3,0)/VLOOKUP(A34,'[1]Consol Nav'!C:G,5,0),4)</f>
        <v>1057396.3729000001</v>
      </c>
      <c r="D34" s="80"/>
      <c r="E34" s="81">
        <v>1010352.9152</v>
      </c>
      <c r="F34" s="82"/>
    </row>
    <row r="35" spans="1:6" s="7" customFormat="1" ht="16.5" x14ac:dyDescent="0.3">
      <c r="B35" s="67" t="s">
        <v>62</v>
      </c>
      <c r="C35" s="68"/>
      <c r="D35" s="68"/>
      <c r="E35" s="83"/>
      <c r="F35" s="84"/>
    </row>
    <row r="36" spans="1:6" s="7" customFormat="1" ht="16.5" x14ac:dyDescent="0.3">
      <c r="B36" s="67" t="s">
        <v>63</v>
      </c>
      <c r="C36" s="68"/>
      <c r="D36" s="68"/>
      <c r="E36" s="68"/>
      <c r="F36" s="69"/>
    </row>
    <row r="37" spans="1:6" s="7" customFormat="1" ht="16.5" x14ac:dyDescent="0.3">
      <c r="B37" s="67" t="s">
        <v>64</v>
      </c>
      <c r="C37" s="68"/>
      <c r="D37" s="68"/>
      <c r="E37" s="68"/>
      <c r="F37" s="69"/>
    </row>
    <row r="38" spans="1:6" s="7" customFormat="1" ht="16.5" x14ac:dyDescent="0.3">
      <c r="B38" s="67" t="s">
        <v>65</v>
      </c>
      <c r="C38" s="68"/>
      <c r="D38" s="68"/>
      <c r="E38" s="68"/>
      <c r="F38" s="69"/>
    </row>
    <row r="39" spans="1:6" s="7" customFormat="1" ht="16.5" x14ac:dyDescent="0.3">
      <c r="B39" s="67" t="s">
        <v>66</v>
      </c>
      <c r="C39" s="68"/>
      <c r="D39" s="68"/>
      <c r="E39" s="68"/>
      <c r="F39" s="69"/>
    </row>
    <row r="40" spans="1:6" s="7" customFormat="1" ht="16.5" x14ac:dyDescent="0.3">
      <c r="B40" s="85" t="s">
        <v>67</v>
      </c>
      <c r="C40" s="68"/>
      <c r="D40" s="68"/>
      <c r="E40" s="68"/>
      <c r="F40" s="69"/>
    </row>
    <row r="41" spans="1:6" s="7" customFormat="1" ht="17.25" thickBot="1" x14ac:dyDescent="0.35">
      <c r="B41" s="86" t="s">
        <v>68</v>
      </c>
      <c r="C41" s="65"/>
      <c r="D41" s="65"/>
      <c r="E41" s="65"/>
      <c r="F41" s="87"/>
    </row>
    <row r="44" spans="1:6" x14ac:dyDescent="0.2">
      <c r="B44" s="88"/>
    </row>
    <row r="45" spans="1:6" x14ac:dyDescent="0.2">
      <c r="B45"/>
    </row>
  </sheetData>
  <mergeCells count="7">
    <mergeCell ref="E35:F35"/>
    <mergeCell ref="B2:F2"/>
    <mergeCell ref="B3:F3"/>
    <mergeCell ref="C33:D33"/>
    <mergeCell ref="E33:F33"/>
    <mergeCell ref="C34:D34"/>
    <mergeCell ref="E34:F34"/>
  </mergeCells>
  <pageMargins left="0.75" right="0.75" top="1" bottom="1" header="0.5" footer="0.5"/>
  <pageSetup paperSize="9" scale="67" orientation="portrait" r:id="rId1"/>
  <headerFooter alignWithMargins="0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YII1</vt:lpstr>
      <vt:lpstr>YII1!Print_Area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ABC</dc:creator>
  <cp:lastModifiedBy>ABC</cp:lastModifiedBy>
  <dcterms:created xsi:type="dcterms:W3CDTF">2014-10-28T04:39:20Z</dcterms:created>
  <dcterms:modified xsi:type="dcterms:W3CDTF">2014-10-28T04:39:37Z</dcterms:modified>
</cp:coreProperties>
</file>