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5135" windowHeight="9300"/>
  </bookViews>
  <sheets>
    <sheet name="New Format" sheetId="3" r:id="rId1"/>
    <sheet name="Notes" sheetId="4" r:id="rId2"/>
    <sheet name="TB" sheetId="6" state="hidden" r:id="rId3"/>
    <sheet name="Consol Nav" sheetId="5" state="hidden" r:id="rId4"/>
    <sheet name="Index" sheetId="7" state="hidden" r:id="rId5"/>
    <sheet name="Mgmt Fees Ratio" sheetId="8" state="hidden" r:id="rId6"/>
    <sheet name="Other Exp Ratio" sheetId="9" state="hidden" r:id="rId7"/>
    <sheet name="Sheet1" sheetId="10" r:id="rId8"/>
  </sheets>
  <definedNames>
    <definedName name="_xlnm._FilterDatabase" localSheetId="2" hidden="1">TB!$A$1:$M$52</definedName>
    <definedName name="cr">#REF!</definedName>
    <definedName name="lacs">#REF!</definedName>
    <definedName name="_xlnm.Print_Area" localSheetId="0">'New Format'!$B$1:$E$59</definedName>
    <definedName name="_xlnm.Print_Titles" localSheetId="0">'New Format'!$B:$D,'New Format'!$1:$6</definedName>
  </definedNames>
  <calcPr calcId="145621"/>
</workbook>
</file>

<file path=xl/calcChain.xml><?xml version="1.0" encoding="utf-8"?>
<calcChain xmlns="http://schemas.openxmlformats.org/spreadsheetml/2006/main">
  <c r="N36" i="6" l="1"/>
  <c r="O46" i="6" l="1"/>
  <c r="M55" i="6"/>
  <c r="M57" i="6" s="1"/>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B51" i="6"/>
  <c r="B52" i="6"/>
  <c r="AL5" i="5"/>
  <c r="AL4" i="5"/>
  <c r="A4" i="5"/>
  <c r="A5" i="5"/>
  <c r="E33" i="3"/>
  <c r="E32" i="3"/>
  <c r="E30" i="3"/>
  <c r="E29" i="3"/>
  <c r="E31" i="3" s="1"/>
  <c r="E26" i="3"/>
  <c r="E25" i="3"/>
  <c r="E24" i="3"/>
  <c r="E23" i="3"/>
  <c r="E22" i="3"/>
  <c r="E66" i="3"/>
  <c r="E65" i="3"/>
  <c r="E64" i="3"/>
  <c r="B34" i="6"/>
  <c r="A2" i="6"/>
  <c r="B50" i="6"/>
  <c r="B49" i="6"/>
  <c r="B48" i="6"/>
  <c r="B47" i="6"/>
  <c r="B46" i="6"/>
  <c r="B45" i="6"/>
  <c r="B44" i="6"/>
  <c r="B43" i="6"/>
  <c r="B42" i="6"/>
  <c r="B41" i="6"/>
  <c r="B40" i="6"/>
  <c r="B39" i="6"/>
  <c r="B38" i="6"/>
  <c r="B37" i="6"/>
  <c r="B36" i="6"/>
  <c r="B35"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A3" i="5"/>
  <c r="A2" i="5"/>
  <c r="E15" i="3" s="1"/>
  <c r="G2" i="5"/>
  <c r="AL3" i="5"/>
  <c r="AL2" i="5"/>
  <c r="D24" i="4"/>
  <c r="E27" i="3"/>
  <c r="E36" i="3" l="1"/>
  <c r="E8" i="3"/>
  <c r="E17" i="3"/>
  <c r="E12" i="3"/>
  <c r="E7" i="3"/>
  <c r="E49" i="3"/>
  <c r="E13" i="3"/>
  <c r="E48" i="3" l="1"/>
  <c r="E35" i="3"/>
  <c r="E10" i="3"/>
</calcChain>
</file>

<file path=xl/sharedStrings.xml><?xml version="1.0" encoding="utf-8"?>
<sst xmlns="http://schemas.openxmlformats.org/spreadsheetml/2006/main" count="571" uniqueCount="226">
  <si>
    <t>Sr No</t>
  </si>
  <si>
    <t>Particulars</t>
  </si>
  <si>
    <t>Regular</t>
  </si>
  <si>
    <t>[Rs. in Crores]</t>
  </si>
  <si>
    <t xml:space="preserve">Unit Capital at the end of the  period                                                              </t>
  </si>
  <si>
    <t xml:space="preserve">Reserves and Surplus                                                                                      </t>
  </si>
  <si>
    <t xml:space="preserve">Total Net Assets at the beginning of the half-year period                           </t>
  </si>
  <si>
    <t>[Rs.]</t>
  </si>
  <si>
    <t>-</t>
  </si>
  <si>
    <t>INCOME</t>
  </si>
  <si>
    <t xml:space="preserve">Interest                                                                                     </t>
  </si>
  <si>
    <t xml:space="preserve">Other  Income (indicating nature)                                             </t>
  </si>
  <si>
    <t>5.6</t>
  </si>
  <si>
    <t xml:space="preserve">Total Income  (5.1 to 5.5)                                                               </t>
  </si>
  <si>
    <t>Benchmark Index</t>
  </si>
  <si>
    <t xml:space="preserve">Provision for Doubtful Income/Debts                                                                </t>
  </si>
  <si>
    <t xml:space="preserve">Payments to associate/group companies (if applicable)                             </t>
  </si>
  <si>
    <t>Notes:</t>
  </si>
  <si>
    <t>CRISIL Composite Bond Fund Index</t>
  </si>
  <si>
    <t xml:space="preserve">Unit Capital at the beginning of the half-year period       </t>
  </si>
  <si>
    <t xml:space="preserve">Dividend                                                                                   </t>
  </si>
  <si>
    <t xml:space="preserve">Profit/(Loss) on sale/redemption of investments (other than inter-scheme transfer/sale)          </t>
  </si>
  <si>
    <t xml:space="preserve">Total Recurring Expenses (including 6.1 and 6.2)              </t>
  </si>
  <si>
    <t xml:space="preserve">Total Recurring expenses as a percentage of daily average net assets for the half year [%]          </t>
  </si>
  <si>
    <t xml:space="preserve">( i )    Last 1 year     [%]                </t>
  </si>
  <si>
    <t xml:space="preserve">( i )    Last 1 year     [%] - Benchmark               </t>
  </si>
  <si>
    <t xml:space="preserve">( ii )   Last 3 years   [%]                 </t>
  </si>
  <si>
    <t xml:space="preserve">( ii )   Last 3 years   [%] - Benchmark           </t>
  </si>
  <si>
    <t xml:space="preserve">( iii )  Last 5 years   [%]               </t>
  </si>
  <si>
    <t xml:space="preserve">( iii )  Last 5 years   [%] - Benchmark                </t>
  </si>
  <si>
    <t xml:space="preserve">Investments made in associate/group companies (if applicable)            </t>
  </si>
  <si>
    <t>(PURSUANT TO REGULATION 59 OF THE SECURITIES AND EXCHANGE BOARD OF INDIA (MUTUAL FUNDS) REGULATIONS, 1996)</t>
  </si>
  <si>
    <t xml:space="preserve">Absolute Returns during the half-year  [ (+) (-) ] - Benchmark                      </t>
  </si>
  <si>
    <t xml:space="preserve">Compounded Annualised yield in case of schemes in existence for more than  1 Year**     </t>
  </si>
  <si>
    <t>NA</t>
  </si>
  <si>
    <t xml:space="preserve">Total Net Assets at the end of the period                                                        </t>
  </si>
  <si>
    <t xml:space="preserve">Profit/(Loss) on inter-scheme transfer/sale of investments        </t>
  </si>
  <si>
    <t>EXPENSES</t>
  </si>
  <si>
    <t xml:space="preserve">Trustee Fees                                                                                                </t>
  </si>
  <si>
    <t>IIFCLMF - I</t>
  </si>
  <si>
    <t>Dividend paid per unit during the half-year</t>
  </si>
  <si>
    <t>^^^</t>
  </si>
  <si>
    <t>( iv )  Since launch of the scheme [%]</t>
  </si>
  <si>
    <t xml:space="preserve">( iv )  Since launch of the scheme [%] - Benchmark </t>
  </si>
  <si>
    <t xml:space="preserve">Percentage of Management Fees to daily average net assets for the half year </t>
  </si>
  <si>
    <t xml:space="preserve">NAV at the beginning of the half-year period </t>
  </si>
  <si>
    <t>NAV at the end of the period</t>
  </si>
  <si>
    <t xml:space="preserve">Absolute Returns during the half-year   [ (+) (-) ]                      </t>
  </si>
  <si>
    <t xml:space="preserve">Launch date          </t>
  </si>
  <si>
    <t>There is only Growth plan in the scheme.</t>
  </si>
  <si>
    <t>9TH FLOOR, HINDUSTAN TIMES BUILDING, 18 &amp; 20, KASTURBA GANDHI MARG, NEW DELHI – 110001</t>
  </si>
  <si>
    <t xml:space="preserve">Management Fees (excluding service tax)        </t>
  </si>
  <si>
    <t>NOTES TO ACCOUNTS</t>
  </si>
  <si>
    <t xml:space="preserve">Basis of Accounting: The half yearly financial results are prepared on the accrual basis of accounting, under the historical cost convention, as modified for investments, which are ‘marked to market’. </t>
  </si>
  <si>
    <t xml:space="preserve">The half yearly financial results have been prepared in accordance with regulation 59 of the Securities and Exchange Board of India (‘SEBI’) (Mutual Funds) Regulations, 1996 ('the Regulations') </t>
  </si>
  <si>
    <t>as amended from time to time.</t>
  </si>
  <si>
    <t>Details of transactions with associates in terms of Regulation 25(8):</t>
  </si>
  <si>
    <t>Scheme</t>
  </si>
  <si>
    <t>Number of Investor / (s)</t>
  </si>
  <si>
    <t>Percentage of holding</t>
  </si>
  <si>
    <t>For and on behalf of</t>
  </si>
  <si>
    <t>IIFCL Asset Management Company Limited</t>
  </si>
  <si>
    <t>Sd/-</t>
  </si>
  <si>
    <t>Chairman</t>
  </si>
  <si>
    <t>Director and CEO</t>
  </si>
  <si>
    <t>Chief Investment Officer</t>
  </si>
  <si>
    <t>Date</t>
  </si>
  <si>
    <t>Plan</t>
  </si>
  <si>
    <t>Opening</t>
  </si>
  <si>
    <t>Closing</t>
  </si>
  <si>
    <t>NAV</t>
  </si>
  <si>
    <t>Units Outstanding</t>
  </si>
  <si>
    <t>Shares Subscribed</t>
  </si>
  <si>
    <t>Shares Redeemed</t>
  </si>
  <si>
    <t>Subscription Money</t>
  </si>
  <si>
    <t>Redemption Money</t>
  </si>
  <si>
    <t>Load</t>
  </si>
  <si>
    <t>L - Interest</t>
  </si>
  <si>
    <t>S - Interest</t>
  </si>
  <si>
    <t>Dividend Income</t>
  </si>
  <si>
    <t>R - Gain / Loss</t>
  </si>
  <si>
    <t>U - Gain /Loss</t>
  </si>
  <si>
    <t>Management Fee</t>
  </si>
  <si>
    <t>Service Tax</t>
  </si>
  <si>
    <t>Registrar Fee</t>
  </si>
  <si>
    <t>Marketing Expenses</t>
  </si>
  <si>
    <t>Custody Fee</t>
  </si>
  <si>
    <t>Audit Fee</t>
  </si>
  <si>
    <t>Trustee Fee</t>
  </si>
  <si>
    <t>Others</t>
  </si>
  <si>
    <t>Interplan</t>
  </si>
  <si>
    <t>Dividend</t>
  </si>
  <si>
    <t>DDT</t>
  </si>
  <si>
    <t>Bank Charges</t>
  </si>
  <si>
    <t>Postage Charges</t>
  </si>
  <si>
    <t>Printing &amp; Stationary</t>
  </si>
  <si>
    <t>PCM Charges</t>
  </si>
  <si>
    <t>CCIL Charges</t>
  </si>
  <si>
    <t>Brokerage Futures</t>
  </si>
  <si>
    <t>Advertising Expenses</t>
  </si>
  <si>
    <t>Total Exp</t>
  </si>
  <si>
    <t>Check</t>
  </si>
  <si>
    <t>IIFCL MF INFRASTRUCTURE DEBT FUND SR - I</t>
  </si>
  <si>
    <t>GR</t>
  </si>
  <si>
    <t>Total</t>
  </si>
  <si>
    <t>Period</t>
  </si>
  <si>
    <t>From Date</t>
  </si>
  <si>
    <t>To Date</t>
  </si>
  <si>
    <t>Fund Code</t>
  </si>
  <si>
    <t>Fund Name</t>
  </si>
  <si>
    <t>Group Code</t>
  </si>
  <si>
    <t>Group Name</t>
  </si>
  <si>
    <t>Account Code</t>
  </si>
  <si>
    <t>Account Name</t>
  </si>
  <si>
    <t>Opening Balance</t>
  </si>
  <si>
    <t>YII1</t>
  </si>
  <si>
    <t>Portfolio Instruments</t>
  </si>
  <si>
    <t>Treasury Bills</t>
  </si>
  <si>
    <t>Convertible Bond</t>
  </si>
  <si>
    <t>TERM DEPOSITS</t>
  </si>
  <si>
    <t>Receivable Portfolio</t>
  </si>
  <si>
    <t>TERM DEPOSITS Int R'ble</t>
  </si>
  <si>
    <t>TDS Receivable</t>
  </si>
  <si>
    <t>Prepayment</t>
  </si>
  <si>
    <t>Prepaid Expenses</t>
  </si>
  <si>
    <t>Portfolio Unrealized Results</t>
  </si>
  <si>
    <t>Discount Accrued on T.Bill</t>
  </si>
  <si>
    <t>AMC Recoverable ac</t>
  </si>
  <si>
    <t>Prepaid Exp-Listing Fee</t>
  </si>
  <si>
    <t>Cash at Bank</t>
  </si>
  <si>
    <t>Accrued interest term deposit</t>
  </si>
  <si>
    <t>Portfolio Accrued Income</t>
  </si>
  <si>
    <t>Accrued interest NCD</t>
  </si>
  <si>
    <t>Citibank  Mumbai</t>
  </si>
  <si>
    <t>IDBI Bank</t>
  </si>
  <si>
    <t>Due from broker - debts</t>
  </si>
  <si>
    <t>Due from broker-Treasury Bill</t>
  </si>
  <si>
    <t>Prepaid Insurance Premium</t>
  </si>
  <si>
    <t>Revaluation-T Bill</t>
  </si>
  <si>
    <t>Revaluation-Convertible Bd</t>
  </si>
  <si>
    <t>Subscribers' Equity &amp; Reserves</t>
  </si>
  <si>
    <t>Subscriptions</t>
  </si>
  <si>
    <t>Payable Fees</t>
  </si>
  <si>
    <t>Accrual management fee(manual)</t>
  </si>
  <si>
    <t>Accrual Custody fee (manual)</t>
  </si>
  <si>
    <t>Accrual Audit fee ( manual)</t>
  </si>
  <si>
    <t>Accrual Registrar fee (manual)</t>
  </si>
  <si>
    <t>Provision for CCIL Charges</t>
  </si>
  <si>
    <t>Tax deducted at source payable</t>
  </si>
  <si>
    <t>Payable Portfolio</t>
  </si>
  <si>
    <t>Due to broker - debts</t>
  </si>
  <si>
    <t>Due to broker-Convertible Bd</t>
  </si>
  <si>
    <t>Other misc payable</t>
  </si>
  <si>
    <t>Service Tax Payable - AMC Fees</t>
  </si>
  <si>
    <t>Result of the Financial Year</t>
  </si>
  <si>
    <t>Retained earnings</t>
  </si>
  <si>
    <t>Non Distribution A/c</t>
  </si>
  <si>
    <t>Investor Edu Awareness Payable</t>
  </si>
  <si>
    <t>Income Portfolio</t>
  </si>
  <si>
    <t>Interest income debt</t>
  </si>
  <si>
    <t>Discount on T Bill</t>
  </si>
  <si>
    <t>Interest Income Convertible Bd</t>
  </si>
  <si>
    <t>Discount Income</t>
  </si>
  <si>
    <t>Income Cash</t>
  </si>
  <si>
    <t>Interest income term deposit</t>
  </si>
  <si>
    <t>Unrealized Results Portfolio</t>
  </si>
  <si>
    <t>Unrealised g/l T Bill</t>
  </si>
  <si>
    <t>Unrealised g/l- Convertible Bd</t>
  </si>
  <si>
    <t>Fees</t>
  </si>
  <si>
    <t>Custody fees</t>
  </si>
  <si>
    <t>Investor Edu &amp; Awareness</t>
  </si>
  <si>
    <t>Listing fee</t>
  </si>
  <si>
    <t>Insurance Expenses</t>
  </si>
  <si>
    <t>Operating Charges</t>
  </si>
  <si>
    <t>Realized Losses Portfolio</t>
  </si>
  <si>
    <t>Realized Capital Loss Debt</t>
  </si>
  <si>
    <t>Service Tax on AMC Fees</t>
  </si>
  <si>
    <t>Other Expenses</t>
  </si>
  <si>
    <t>Mapping</t>
  </si>
  <si>
    <t>Left</t>
  </si>
  <si>
    <t>Map</t>
  </si>
  <si>
    <t>Details of investors holding units in the scheme over 25% of the Net Assets of the scheme as on September 30, 2014:</t>
  </si>
  <si>
    <r>
      <t xml:space="preserve">ii. Devolvement: </t>
    </r>
    <r>
      <rPr>
        <b/>
        <sz val="11"/>
        <rFont val="Arial Narrow"/>
        <family val="2"/>
      </rPr>
      <t>Nil</t>
    </r>
  </si>
  <si>
    <r>
      <t xml:space="preserve">iii. Subscription and allotment to any issue of equity or debt on private placement basis where the sponsor or its associate companies acted as arranger or manager: </t>
    </r>
    <r>
      <rPr>
        <b/>
        <sz val="11"/>
        <rFont val="Arial Narrow"/>
        <family val="2"/>
      </rPr>
      <t>Nil</t>
    </r>
  </si>
  <si>
    <r>
      <t xml:space="preserve">Bonus declared during the half year in any scheme - </t>
    </r>
    <r>
      <rPr>
        <b/>
        <sz val="11"/>
        <rFont val="Arial Narrow"/>
        <family val="2"/>
      </rPr>
      <t>Nil</t>
    </r>
  </si>
  <si>
    <r>
      <t xml:space="preserve">Deferred revenue expenditure during the half year in any scheme - </t>
    </r>
    <r>
      <rPr>
        <b/>
        <sz val="11"/>
        <rFont val="Arial Narrow"/>
        <family val="2"/>
      </rPr>
      <t>Nil</t>
    </r>
  </si>
  <si>
    <r>
      <t xml:space="preserve">Details of borrowings in excess of 10% of Net Assets: </t>
    </r>
    <r>
      <rPr>
        <b/>
        <sz val="11"/>
        <rFont val="Arial Narrow"/>
        <family val="2"/>
      </rPr>
      <t>Nil</t>
    </r>
  </si>
  <si>
    <r>
      <t xml:space="preserve">Exposure in derivative instruments in excess of 10% of the net assets of any scheme - </t>
    </r>
    <r>
      <rPr>
        <b/>
        <sz val="11"/>
        <rFont val="Arial Narrow"/>
        <family val="2"/>
      </rPr>
      <t>Nil</t>
    </r>
  </si>
  <si>
    <r>
      <t xml:space="preserve">Disclosure with reference to SEBI circular CIR/IMD/DF/11/2010 dated Aug 18,2010  : </t>
    </r>
    <r>
      <rPr>
        <b/>
        <sz val="11"/>
        <rFont val="Arial Narrow"/>
        <family val="2"/>
      </rPr>
      <t>Nil</t>
    </r>
  </si>
  <si>
    <t>@</t>
  </si>
  <si>
    <t>Index</t>
  </si>
  <si>
    <t>Index Date</t>
  </si>
  <si>
    <t>Index Value</t>
  </si>
  <si>
    <t>IIFCL - Management Fees Ratio from 01Apr2014 to 30Sep2014</t>
  </si>
  <si>
    <t>Scheme Name</t>
  </si>
  <si>
    <t>Plan Name</t>
  </si>
  <si>
    <t xml:space="preserve"> Total Management Fees YTD</t>
  </si>
  <si>
    <t>AVG AUM YTD</t>
  </si>
  <si>
    <t>Management Fees Ratio</t>
  </si>
  <si>
    <t>REGULAR</t>
  </si>
  <si>
    <t>IIFCL - Total Expense Ratio from 01Apr2014 to 30Sep2014</t>
  </si>
  <si>
    <t xml:space="preserve"> Total Expenses YTD</t>
  </si>
  <si>
    <t>Expense Ratio</t>
  </si>
  <si>
    <r>
      <t>iv. Commission/Brokerage paid to associates/related parties/group companies of sponsor/AMC for the half year ended September 2014:</t>
    </r>
    <r>
      <rPr>
        <b/>
        <sz val="11"/>
        <rFont val="Arial Narrow"/>
        <family val="2"/>
      </rPr>
      <t xml:space="preserve"> Nil</t>
    </r>
  </si>
  <si>
    <t>None of the Schemes have invested in foreign securities / ADRs / GDRs during the half-year period ended September 30, 2014.</t>
  </si>
  <si>
    <t>IIFCL MUTUAL FUND INFRASTRUCTURE DEBT FUND SERIES I</t>
  </si>
  <si>
    <t>Amount Rs. "0.00" indicates amount less than Rs.50,000</t>
  </si>
  <si>
    <t>Closing Balance (Fund CCY)</t>
  </si>
  <si>
    <t>Accrual listing fee</t>
  </si>
  <si>
    <t>Accrual insurance premium</t>
  </si>
  <si>
    <t>HALF YEARLY FINANCIAL RESULTS (UNAUDITED) FROM APRIL 1, 2014 TO SEPTEMBER 30, 2014</t>
  </si>
  <si>
    <r>
      <t xml:space="preserve">in excess of 5% of the net asset value of any Scheme of IIFCL Mutual Fund (IDF) : </t>
    </r>
    <r>
      <rPr>
        <b/>
        <sz val="11"/>
        <rFont val="Arial Narrow"/>
        <family val="2"/>
      </rPr>
      <t>Nil</t>
    </r>
  </si>
  <si>
    <r>
      <t xml:space="preserve">i. Underwriting obligations undertaken by the schemes of IIFCL Mutual Fund (IDF) with respect to issue of securities of associate companies: </t>
    </r>
    <r>
      <rPr>
        <b/>
        <sz val="11"/>
        <rFont val="Arial Narrow"/>
        <family val="2"/>
      </rPr>
      <t>Nil</t>
    </r>
  </si>
  <si>
    <t xml:space="preserve">Disclosure under Regulation 25(11) of the Securities and Exchange Board of India (Mutual Funds) Regulations, 1996 as amended: IIFCL Mutual Fund (IDF) has made the following investments in companies, which hold units </t>
  </si>
  <si>
    <t>During the half year ended 30 September 2014, none of the schemes of IIFCL Mutual Fund (IDF) has invested in securities of Sponsor and the Associate / Group Companies of the Sponsor.</t>
  </si>
  <si>
    <t>IIFCLMF IDF Series- I</t>
  </si>
  <si>
    <t>The Unaudited Half Yearly Financial results for the period ended September 30, 2014 have been approved by the Board of Directors of IIFCL Asset Management Company Limited in its Board meeting held on 17th October, 2014 and Board of Trustees of IIFCL Mutual Fund (IDF) in its Board meeting held on 21st October, 2014.</t>
  </si>
  <si>
    <t>Board of Trustees of IIFCL Mutual Fund (IDF)</t>
  </si>
  <si>
    <t>Sh. S.B. Nayar</t>
  </si>
  <si>
    <t>Sh. Prasanna Praaksh Panda</t>
  </si>
  <si>
    <t>Dr. E.S. Rao</t>
  </si>
  <si>
    <t>Place: New Delhi</t>
  </si>
  <si>
    <t>Sh. Sanjeev Ghai</t>
  </si>
  <si>
    <t>Sh. A.K Jain</t>
  </si>
  <si>
    <t>Trustee</t>
  </si>
  <si>
    <t>Date: 21.10.2014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</si>
</sst>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_ * #,##0.00_)_£_ ;_ * \(#,##0.00\)_£_ ;_ * &quot;-&quot;??_)_£_ ;_ @_ "/>
    <numFmt numFmtId="166" formatCode="dd\-mmm\-yyyy"/>
    <numFmt numFmtId="167" formatCode="0.00_);[Red]\(0.00\)"/>
    <numFmt numFmtId="168" formatCode="0.00_);\(0.00\)"/>
    <numFmt numFmtId="169" formatCode="0.0000_);[Red]\(0.0000\)"/>
    <numFmt numFmtId="170" formatCode="_ * #,##0.000000_)_£_ ;_ * \(#,##0.000000\)_£_ ;_ * &quot;-&quot;??_)_£_ ;_ @_ "/>
    <numFmt numFmtId="171" formatCode="0.000000_);[Red]\(0.000000\)"/>
    <numFmt numFmtId="172" formatCode="0.00%;\(0.00\)%"/>
    <numFmt numFmtId="173" formatCode="0.0000"/>
    <numFmt numFmtId="174" formatCode="&quot;@&quot;\ 0.00"/>
    <numFmt numFmtId="175" formatCode="_(* #,##0_);_(* \(#,##0\);_(* &quot;-&quot;??_);_(@_)"/>
    <numFmt numFmtId="176" formatCode="##\ ##\ ##\ ##\ ###;[Red]\(##\ ##\ ##\ ##\ ##\ ###\)"/>
    <numFmt numFmtId="177" formatCode="##0.0000_);\(##0.0000\)"/>
    <numFmt numFmtId="178" formatCode="\(0.00\)\ &quot;@&quot;"/>
    <numFmt numFmtId="179" formatCode="0.000000"/>
    <numFmt numFmtId="180" formatCode="0.0000000_);\(0.0000000\)"/>
  </numFmts>
  <fonts count="29" x14ac:knownFonts="1">
    <font>
      <sz val="10"/>
      <name val="Arial"/>
    </font>
    <font>
      <sz val="10"/>
      <name val="Arial"/>
    </font>
    <font>
      <sz val="8"/>
      <name val="Arial"/>
      <family val="2"/>
    </font>
    <font>
      <b/>
      <sz val="10"/>
      <name val="Trebuchet MS"/>
      <family val="2"/>
    </font>
    <font>
      <sz val="10"/>
      <name val="Trebuchet MS"/>
      <family val="2"/>
    </font>
    <font>
      <sz val="10"/>
      <color indexed="10"/>
      <name val="Trebuchet MS"/>
      <family val="2"/>
    </font>
    <font>
      <sz val="10"/>
      <name val="Arial"/>
      <family val="2"/>
    </font>
    <font>
      <b/>
      <sz val="11"/>
      <name val="Arial Narrow"/>
      <family val="2"/>
    </font>
    <font>
      <sz val="11"/>
      <name val="Arial Narrow"/>
      <family val="2"/>
    </font>
    <font>
      <b/>
      <sz val="11"/>
      <color indexed="9"/>
      <name val="Arial Narrow"/>
      <family val="2"/>
    </font>
    <font>
      <sz val="11"/>
      <color indexed="10"/>
      <name val="Arial Narrow"/>
      <family val="2"/>
    </font>
    <font>
      <b/>
      <u/>
      <sz val="11"/>
      <name val="Arial Narrow"/>
      <family val="2"/>
    </font>
    <font>
      <b/>
      <sz val="10"/>
      <name val="Tahoma"/>
      <family val="2"/>
    </font>
    <font>
      <sz val="10"/>
      <name val="Tahoma"/>
      <family val="2"/>
    </font>
    <font>
      <b/>
      <sz val="10"/>
      <color indexed="9"/>
      <name val="Arial"/>
      <family val="2"/>
    </font>
    <font>
      <sz val="10"/>
      <color indexed="8"/>
      <name val="Arial"/>
      <family val="2"/>
    </font>
    <font>
      <b/>
      <sz val="10"/>
      <color indexed="8"/>
      <name val="Arial"/>
      <family val="2"/>
    </font>
    <font>
      <u/>
      <sz val="11"/>
      <name val="Arial Narrow"/>
      <family val="2"/>
    </font>
    <font>
      <sz val="11"/>
      <color indexed="8"/>
      <name val="Arial Narrow"/>
      <family val="2"/>
    </font>
    <font>
      <i/>
      <sz val="11"/>
      <name val="Arial Narrow"/>
      <family val="2"/>
    </font>
    <font>
      <sz val="10"/>
      <name val="MS Sans Serif"/>
      <family val="2"/>
    </font>
    <font>
      <b/>
      <sz val="10"/>
      <name val="Arial Narrow"/>
      <family val="2"/>
    </font>
    <font>
      <sz val="10"/>
      <name val="Arial Narrow"/>
      <family val="2"/>
    </font>
    <font>
      <b/>
      <sz val="8"/>
      <color indexed="9"/>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1"/>
      <name val="Arial Narrow"/>
      <family val="2"/>
    </font>
  </fonts>
  <fills count="6">
    <fill>
      <patternFill patternType="none"/>
    </fill>
    <fill>
      <patternFill patternType="gray125"/>
    </fill>
    <fill>
      <patternFill patternType="solid">
        <fgColor indexed="18"/>
        <bgColor indexed="64"/>
      </patternFill>
    </fill>
    <fill>
      <patternFill patternType="solid">
        <fgColor indexed="23"/>
        <bgColor indexed="64"/>
      </patternFill>
    </fill>
    <fill>
      <patternFill patternType="solid">
        <fgColor theme="4" tint="0.79998168889431442"/>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6" fillId="0" borderId="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xf numFmtId="0" fontId="13" fillId="0" borderId="0"/>
    <xf numFmtId="39" fontId="20" fillId="0" borderId="0"/>
    <xf numFmtId="9" fontId="1" fillId="0" borderId="0" applyFont="0" applyFill="0" applyBorder="0" applyAlignment="0" applyProtection="0"/>
    <xf numFmtId="0" fontId="1" fillId="0" borderId="0"/>
  </cellStyleXfs>
  <cellXfs count="178">
    <xf numFmtId="0" fontId="0" fillId="0" borderId="0" xfId="0"/>
    <xf numFmtId="0" fontId="4" fillId="0" borderId="0" xfId="0" applyFont="1" applyFill="1" applyBorder="1" applyProtection="1">
      <protection locked="0"/>
    </xf>
    <xf numFmtId="0" fontId="4" fillId="0" borderId="0" xfId="0" applyFont="1" applyFill="1" applyBorder="1" applyAlignment="1" applyProtection="1">
      <alignment horizontal="left" vertical="top" wrapText="1"/>
      <protection locked="0"/>
    </xf>
    <xf numFmtId="0" fontId="3" fillId="0" borderId="0" xfId="0" applyFont="1" applyFill="1" applyProtection="1">
      <protection locked="0"/>
    </xf>
    <xf numFmtId="0" fontId="4" fillId="0" borderId="0" xfId="0" applyFont="1" applyFill="1" applyProtection="1">
      <protection locked="0"/>
    </xf>
    <xf numFmtId="0" fontId="5" fillId="0" borderId="0" xfId="0" applyFont="1" applyFill="1" applyProtection="1">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horizontal="left" vertical="top"/>
      <protection locked="0"/>
    </xf>
    <xf numFmtId="168" fontId="4" fillId="0" borderId="0" xfId="0" applyNumberFormat="1" applyFont="1" applyFill="1" applyAlignment="1" applyProtection="1">
      <alignment vertical="center"/>
      <protection locked="0"/>
    </xf>
    <xf numFmtId="0" fontId="4" fillId="0" borderId="0" xfId="0" applyFont="1" applyFill="1" applyAlignment="1" applyProtection="1">
      <alignment horizontal="left" vertical="top" wrapText="1"/>
      <protection locked="0"/>
    </xf>
    <xf numFmtId="0" fontId="7" fillId="0" borderId="0" xfId="0" applyFont="1" applyFill="1" applyBorder="1" applyProtection="1">
      <protection locked="0"/>
    </xf>
    <xf numFmtId="0" fontId="8" fillId="0" borderId="0" xfId="0" applyFont="1" applyFill="1" applyBorder="1" applyProtection="1">
      <protection locked="0"/>
    </xf>
    <xf numFmtId="0" fontId="7"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center"/>
      <protection locked="0"/>
    </xf>
    <xf numFmtId="0" fontId="8" fillId="0" borderId="0" xfId="0" quotePrefix="1"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top"/>
      <protection locked="0"/>
    </xf>
    <xf numFmtId="0" fontId="7" fillId="0" borderId="1" xfId="0" applyFont="1" applyFill="1" applyBorder="1" applyProtection="1">
      <protection locked="0"/>
    </xf>
    <xf numFmtId="0" fontId="7" fillId="0" borderId="2" xfId="0" applyFont="1" applyFill="1" applyBorder="1" applyAlignment="1" applyProtection="1">
      <alignment horizontal="center"/>
      <protection locked="0"/>
    </xf>
    <xf numFmtId="0" fontId="7" fillId="0" borderId="3" xfId="0" applyFont="1" applyFill="1" applyBorder="1" applyProtection="1">
      <protection locked="0"/>
    </xf>
    <xf numFmtId="0" fontId="7" fillId="0" borderId="1"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top"/>
      <protection locked="0"/>
    </xf>
    <xf numFmtId="0" fontId="8" fillId="0" borderId="5" xfId="0" applyFont="1" applyFill="1" applyBorder="1" applyAlignment="1" applyProtection="1">
      <alignment vertical="top"/>
      <protection locked="0"/>
    </xf>
    <xf numFmtId="0" fontId="8" fillId="0" borderId="4" xfId="0" applyFont="1" applyFill="1" applyBorder="1" applyProtection="1">
      <protection locked="0"/>
    </xf>
    <xf numFmtId="0" fontId="9" fillId="0" borderId="4" xfId="0" applyFont="1" applyFill="1" applyBorder="1" applyAlignment="1" applyProtection="1">
      <alignment horizontal="center"/>
      <protection locked="0"/>
    </xf>
    <xf numFmtId="0" fontId="8" fillId="0" borderId="6" xfId="0" applyFont="1" applyFill="1" applyBorder="1" applyAlignment="1" applyProtection="1">
      <alignment horizontal="left" vertical="top"/>
      <protection locked="0"/>
    </xf>
    <xf numFmtId="0" fontId="8" fillId="0" borderId="7" xfId="0" applyFont="1" applyFill="1" applyBorder="1" applyAlignment="1" applyProtection="1">
      <alignment vertical="top"/>
      <protection locked="0"/>
    </xf>
    <xf numFmtId="0" fontId="8" fillId="0" borderId="6" xfId="0" applyFont="1" applyFill="1" applyBorder="1" applyAlignment="1" applyProtection="1">
      <alignment horizontal="center"/>
      <protection locked="0"/>
    </xf>
    <xf numFmtId="167" fontId="8" fillId="0" borderId="6" xfId="6" applyNumberFormat="1" applyFont="1" applyFill="1" applyBorder="1" applyAlignment="1" applyProtection="1">
      <alignment horizontal="center"/>
    </xf>
    <xf numFmtId="164" fontId="8" fillId="0" borderId="6" xfId="2" applyFont="1" applyFill="1" applyBorder="1" applyAlignment="1" applyProtection="1">
      <alignment horizontal="center"/>
      <protection locked="0"/>
    </xf>
    <xf numFmtId="0" fontId="10" fillId="0" borderId="6" xfId="0" applyFont="1" applyFill="1" applyBorder="1" applyAlignment="1" applyProtection="1">
      <alignment horizontal="left" vertical="top"/>
      <protection locked="0"/>
    </xf>
    <xf numFmtId="0" fontId="10" fillId="0" borderId="7" xfId="0" applyFont="1" applyFill="1" applyBorder="1" applyAlignment="1" applyProtection="1">
      <alignment vertical="top"/>
      <protection locked="0"/>
    </xf>
    <xf numFmtId="0" fontId="10" fillId="0" borderId="6" xfId="0" applyFont="1" applyFill="1" applyBorder="1" applyAlignment="1" applyProtection="1">
      <alignment horizontal="center"/>
      <protection locked="0"/>
    </xf>
    <xf numFmtId="0" fontId="8" fillId="0" borderId="7" xfId="0" applyFont="1" applyFill="1" applyBorder="1" applyAlignment="1" applyProtection="1">
      <alignment horizontal="left" vertical="top"/>
      <protection locked="0"/>
    </xf>
    <xf numFmtId="170" fontId="8" fillId="0" borderId="7" xfId="6" applyNumberFormat="1" applyFont="1" applyFill="1" applyBorder="1" applyAlignment="1" applyProtection="1">
      <alignment horizontal="left" vertical="top"/>
      <protection locked="0"/>
    </xf>
    <xf numFmtId="165" fontId="8" fillId="0" borderId="6" xfId="6" applyNumberFormat="1" applyFont="1" applyFill="1" applyBorder="1" applyAlignment="1" applyProtection="1">
      <alignment horizontal="center"/>
      <protection locked="0"/>
    </xf>
    <xf numFmtId="0" fontId="8" fillId="0" borderId="7" xfId="0" quotePrefix="1" applyFont="1" applyFill="1" applyBorder="1" applyAlignment="1" applyProtection="1">
      <alignment horizontal="left" vertical="top"/>
      <protection locked="0"/>
    </xf>
    <xf numFmtId="169" fontId="8" fillId="0" borderId="6" xfId="6" applyNumberFormat="1" applyFont="1" applyFill="1" applyBorder="1" applyAlignment="1" applyProtection="1">
      <alignment horizontal="center"/>
      <protection locked="0"/>
    </xf>
    <xf numFmtId="0" fontId="8" fillId="0" borderId="7" xfId="0" quotePrefix="1" applyFont="1" applyFill="1" applyBorder="1" applyAlignment="1" applyProtection="1">
      <alignment horizontal="left" vertical="top" wrapText="1"/>
      <protection locked="0"/>
    </xf>
    <xf numFmtId="0" fontId="8" fillId="0" borderId="6" xfId="0" applyFont="1" applyFill="1" applyBorder="1" applyAlignment="1" applyProtection="1">
      <alignment horizontal="center" vertical="top"/>
      <protection locked="0"/>
    </xf>
    <xf numFmtId="165" fontId="7" fillId="0" borderId="6" xfId="6" applyFont="1" applyFill="1" applyBorder="1" applyAlignment="1" applyProtection="1">
      <alignment horizontal="center" vertical="top"/>
      <protection locked="0"/>
    </xf>
    <xf numFmtId="171" fontId="8" fillId="0" borderId="6" xfId="6" applyNumberFormat="1" applyFont="1" applyFill="1" applyBorder="1" applyAlignment="1" applyProtection="1">
      <alignment horizontal="center"/>
      <protection locked="0"/>
    </xf>
    <xf numFmtId="0" fontId="11" fillId="0" borderId="7" xfId="0" applyFont="1" applyFill="1" applyBorder="1" applyAlignment="1" applyProtection="1">
      <alignment horizontal="left" vertical="top"/>
      <protection locked="0"/>
    </xf>
    <xf numFmtId="0" fontId="7" fillId="0" borderId="6" xfId="0" applyFont="1" applyFill="1" applyBorder="1" applyAlignment="1" applyProtection="1">
      <alignment horizontal="center"/>
      <protection locked="0"/>
    </xf>
    <xf numFmtId="165" fontId="8" fillId="0" borderId="8" xfId="6" applyNumberFormat="1" applyFont="1" applyFill="1" applyBorder="1" applyAlignment="1" applyProtection="1">
      <alignment horizontal="center"/>
      <protection locked="0"/>
    </xf>
    <xf numFmtId="168" fontId="8" fillId="0" borderId="4" xfId="6" applyNumberFormat="1" applyFont="1" applyFill="1" applyBorder="1" applyAlignment="1" applyProtection="1">
      <alignment horizontal="center"/>
      <protection locked="0"/>
    </xf>
    <xf numFmtId="168" fontId="8" fillId="0" borderId="6" xfId="6" applyNumberFormat="1" applyFont="1" applyFill="1" applyBorder="1" applyAlignment="1" applyProtection="1">
      <alignment horizontal="center"/>
      <protection locked="0"/>
    </xf>
    <xf numFmtId="0" fontId="8" fillId="0" borderId="7" xfId="0" quotePrefix="1" applyFont="1" applyFill="1" applyBorder="1" applyAlignment="1" applyProtection="1">
      <alignment horizontal="left" wrapText="1"/>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vertical="top"/>
      <protection locked="0"/>
    </xf>
    <xf numFmtId="0" fontId="8" fillId="0" borderId="7" xfId="0" applyFont="1" applyFill="1" applyBorder="1" applyAlignment="1" applyProtection="1">
      <alignment vertical="top" wrapText="1"/>
      <protection locked="0"/>
    </xf>
    <xf numFmtId="0" fontId="8" fillId="0" borderId="8" xfId="0" applyFont="1" applyFill="1" applyBorder="1" applyAlignment="1" applyProtection="1">
      <alignment horizontal="left" vertical="top"/>
      <protection locked="0"/>
    </xf>
    <xf numFmtId="0" fontId="8" fillId="0" borderId="9" xfId="0" applyFont="1" applyFill="1" applyBorder="1" applyAlignment="1" applyProtection="1">
      <alignment vertical="top" wrapText="1"/>
      <protection locked="0"/>
    </xf>
    <xf numFmtId="0" fontId="8" fillId="0" borderId="8" xfId="0" applyFont="1" applyFill="1" applyBorder="1" applyAlignment="1" applyProtection="1">
      <alignment horizontal="center"/>
      <protection locked="0"/>
    </xf>
    <xf numFmtId="0" fontId="7" fillId="0" borderId="10" xfId="0" quotePrefix="1" applyFont="1" applyFill="1" applyBorder="1" applyAlignment="1" applyProtection="1">
      <alignment horizontal="left" vertical="top"/>
      <protection locked="0"/>
    </xf>
    <xf numFmtId="0" fontId="8" fillId="0" borderId="4" xfId="0" applyFont="1" applyFill="1" applyBorder="1" applyAlignment="1" applyProtection="1">
      <alignment horizontal="center"/>
      <protection locked="0"/>
    </xf>
    <xf numFmtId="168" fontId="8" fillId="0" borderId="4" xfId="10" applyNumberFormat="1" applyFont="1" applyFill="1" applyBorder="1" applyAlignment="1" applyProtection="1">
      <alignment horizontal="center"/>
      <protection locked="0"/>
    </xf>
    <xf numFmtId="0" fontId="7" fillId="0" borderId="0" xfId="0" quotePrefix="1" applyFont="1" applyFill="1" applyBorder="1" applyAlignment="1" applyProtection="1">
      <alignment horizontal="left" vertical="top"/>
      <protection locked="0"/>
    </xf>
    <xf numFmtId="172" fontId="8" fillId="0" borderId="6" xfId="5" applyNumberFormat="1" applyFont="1" applyFill="1" applyBorder="1" applyAlignment="1" applyProtection="1">
      <alignment horizontal="center"/>
      <protection locked="0"/>
    </xf>
    <xf numFmtId="0" fontId="8" fillId="0" borderId="0" xfId="0" applyFont="1" applyFill="1" applyBorder="1" applyAlignment="1" applyProtection="1">
      <alignment vertical="top"/>
      <protection locked="0"/>
    </xf>
    <xf numFmtId="0" fontId="7" fillId="0" borderId="0" xfId="0" quotePrefix="1" applyFont="1" applyFill="1" applyBorder="1" applyAlignment="1" applyProtection="1">
      <alignment horizontal="left" vertical="top" wrapText="1"/>
      <protection locked="0"/>
    </xf>
    <xf numFmtId="0" fontId="8" fillId="0" borderId="0" xfId="0" quotePrefix="1" applyFont="1" applyFill="1" applyBorder="1" applyAlignment="1" applyProtection="1">
      <alignment horizontal="left" vertical="top"/>
      <protection locked="0"/>
    </xf>
    <xf numFmtId="0" fontId="8" fillId="0" borderId="6" xfId="0" applyFont="1" applyFill="1" applyBorder="1" applyProtection="1">
      <protection locked="0"/>
    </xf>
    <xf numFmtId="10" fontId="8" fillId="0" borderId="6" xfId="1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vertical="top" wrapText="1"/>
      <protection locked="0"/>
    </xf>
    <xf numFmtId="15" fontId="8" fillId="0" borderId="6" xfId="6" applyNumberFormat="1" applyFont="1" applyFill="1" applyBorder="1" applyAlignment="1" applyProtection="1">
      <alignment horizontal="center"/>
      <protection locked="0"/>
    </xf>
    <xf numFmtId="0" fontId="8" fillId="0" borderId="1" xfId="0" applyFont="1" applyFill="1" applyBorder="1" applyAlignment="1" applyProtection="1">
      <alignment horizontal="left" vertical="center" wrapText="1"/>
      <protection locked="0"/>
    </xf>
    <xf numFmtId="0" fontId="8" fillId="0" borderId="1" xfId="0" quotePrefix="1" applyFont="1" applyFill="1" applyBorder="1" applyAlignment="1" applyProtection="1">
      <alignment horizontal="left" vertical="center" wrapText="1"/>
      <protection locked="0"/>
    </xf>
    <xf numFmtId="10" fontId="8" fillId="0" borderId="1" xfId="6" applyNumberFormat="1" applyFont="1" applyFill="1" applyBorder="1" applyAlignment="1" applyProtection="1">
      <alignment horizontal="left" vertical="top" wrapText="1"/>
      <protection locked="0"/>
    </xf>
    <xf numFmtId="165" fontId="8" fillId="0" borderId="1" xfId="6"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vertical="top"/>
      <protection locked="0"/>
    </xf>
    <xf numFmtId="165" fontId="8" fillId="0" borderId="4" xfId="6" applyFont="1" applyFill="1" applyBorder="1" applyAlignment="1" applyProtection="1">
      <alignment horizontal="center"/>
      <protection locked="0"/>
    </xf>
    <xf numFmtId="0" fontId="8" fillId="0" borderId="6" xfId="0" quotePrefix="1" applyFont="1" applyFill="1" applyBorder="1" applyAlignment="1" applyProtection="1">
      <alignment horizontal="center"/>
      <protection locked="0"/>
    </xf>
    <xf numFmtId="2" fontId="8" fillId="0" borderId="6" xfId="2" applyNumberFormat="1" applyFont="1" applyFill="1" applyBorder="1" applyAlignment="1" applyProtection="1">
      <alignment horizontal="center"/>
      <protection locked="0"/>
    </xf>
    <xf numFmtId="0" fontId="8" fillId="0" borderId="11" xfId="0" applyFont="1" applyFill="1" applyBorder="1" applyAlignment="1" applyProtection="1">
      <alignment vertical="top"/>
      <protection locked="0"/>
    </xf>
    <xf numFmtId="164" fontId="8" fillId="0" borderId="8" xfId="2"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164" fontId="8" fillId="0" borderId="0" xfId="2" applyFont="1" applyFill="1" applyBorder="1" applyAlignment="1" applyProtection="1">
      <alignment horizontal="center"/>
      <protection locked="0"/>
    </xf>
    <xf numFmtId="0" fontId="8" fillId="0" borderId="0" xfId="0" applyFont="1" applyFill="1" applyBorder="1" applyAlignment="1" applyProtection="1">
      <alignment horizontal="left" vertical="top"/>
      <protection locked="0"/>
    </xf>
    <xf numFmtId="165" fontId="8" fillId="0" borderId="0" xfId="6" applyFont="1" applyFill="1" applyBorder="1" applyProtection="1">
      <protection locked="0"/>
    </xf>
    <xf numFmtId="0" fontId="13" fillId="0" borderId="0" xfId="1" applyFont="1" applyFill="1" applyAlignment="1"/>
    <xf numFmtId="0" fontId="12" fillId="0" borderId="0" xfId="1" applyFont="1" applyAlignment="1">
      <alignment horizontal="center"/>
    </xf>
    <xf numFmtId="0" fontId="13" fillId="0" borderId="0" xfId="1" applyFont="1" applyAlignment="1"/>
    <xf numFmtId="0" fontId="14" fillId="2" borderId="1" xfId="0" applyFont="1" applyFill="1" applyBorder="1" applyAlignment="1">
      <alignment horizontal="center" vertical="top"/>
    </xf>
    <xf numFmtId="166" fontId="0" fillId="0" borderId="0" xfId="0" applyNumberFormat="1"/>
    <xf numFmtId="0" fontId="15" fillId="0" borderId="12" xfId="0" applyFont="1" applyBorder="1" applyAlignment="1">
      <alignment horizontal="left" vertical="top"/>
    </xf>
    <xf numFmtId="39" fontId="0" fillId="0" borderId="0" xfId="0" applyNumberFormat="1"/>
    <xf numFmtId="177" fontId="0" fillId="0" borderId="0" xfId="0" applyNumberFormat="1"/>
    <xf numFmtId="39" fontId="15" fillId="0" borderId="6" xfId="0" applyNumberFormat="1" applyFont="1" applyBorder="1" applyAlignment="1">
      <alignment horizontal="right" vertical="top"/>
    </xf>
    <xf numFmtId="39" fontId="15" fillId="0" borderId="12" xfId="0" applyNumberFormat="1" applyFont="1" applyBorder="1" applyAlignment="1">
      <alignment horizontal="right" vertical="top"/>
    </xf>
    <xf numFmtId="0" fontId="16" fillId="3" borderId="1" xfId="0" applyFont="1" applyFill="1" applyBorder="1" applyAlignment="1">
      <alignment horizontal="left" vertical="top"/>
    </xf>
    <xf numFmtId="166" fontId="16" fillId="3" borderId="1" xfId="0" applyNumberFormat="1" applyFont="1" applyFill="1" applyBorder="1" applyAlignment="1">
      <alignment horizontal="left" vertical="top"/>
    </xf>
    <xf numFmtId="39" fontId="16" fillId="3" borderId="1" xfId="0" applyNumberFormat="1" applyFont="1" applyFill="1" applyBorder="1" applyAlignment="1">
      <alignment horizontal="right" vertical="top"/>
    </xf>
    <xf numFmtId="177" fontId="16" fillId="3" borderId="1" xfId="0" applyNumberFormat="1" applyFont="1" applyFill="1" applyBorder="1" applyAlignment="1">
      <alignment horizontal="right" vertical="top"/>
    </xf>
    <xf numFmtId="164" fontId="24" fillId="0" borderId="0" xfId="2" applyFont="1"/>
    <xf numFmtId="0" fontId="27" fillId="0" borderId="0" xfId="0" applyFont="1"/>
    <xf numFmtId="15" fontId="27" fillId="0" borderId="0" xfId="0" applyNumberFormat="1" applyFont="1"/>
    <xf numFmtId="0" fontId="27" fillId="4" borderId="0" xfId="0" applyFont="1" applyFill="1"/>
    <xf numFmtId="164" fontId="24" fillId="4" borderId="0" xfId="2" applyFont="1" applyFill="1"/>
    <xf numFmtId="15" fontId="27" fillId="4" borderId="0" xfId="0" applyNumberFormat="1" applyFont="1" applyFill="1"/>
    <xf numFmtId="0" fontId="27" fillId="4" borderId="0" xfId="0" applyNumberFormat="1" applyFont="1" applyFill="1"/>
    <xf numFmtId="164" fontId="0" fillId="0" borderId="0" xfId="0" applyNumberFormat="1"/>
    <xf numFmtId="0" fontId="7" fillId="0" borderId="0" xfId="1" applyFont="1" applyFill="1" applyAlignment="1">
      <alignment horizontal="center"/>
    </xf>
    <xf numFmtId="0" fontId="8" fillId="0" borderId="0" xfId="1" applyFont="1" applyFill="1" applyAlignment="1"/>
    <xf numFmtId="0" fontId="7" fillId="0" borderId="0" xfId="1" applyFont="1" applyAlignment="1">
      <alignment horizontal="center"/>
    </xf>
    <xf numFmtId="0" fontId="8" fillId="0" borderId="0" xfId="1" applyFont="1" applyAlignment="1"/>
    <xf numFmtId="1" fontId="7" fillId="0" borderId="0" xfId="1" applyNumberFormat="1" applyFont="1" applyAlignment="1">
      <alignment horizontal="center"/>
    </xf>
    <xf numFmtId="0" fontId="17" fillId="0" borderId="0" xfId="1" applyFont="1" applyAlignment="1"/>
    <xf numFmtId="4" fontId="8" fillId="0" borderId="0" xfId="1" applyNumberFormat="1" applyFont="1" applyAlignment="1"/>
    <xf numFmtId="0" fontId="8" fillId="0" borderId="0" xfId="7" applyFont="1" applyBorder="1"/>
    <xf numFmtId="164" fontId="28" fillId="0" borderId="0" xfId="3" applyFont="1" applyBorder="1" applyAlignment="1">
      <alignment horizontal="left"/>
    </xf>
    <xf numFmtId="174" fontId="8" fillId="0" borderId="0" xfId="3" applyNumberFormat="1" applyFont="1" applyFill="1" applyBorder="1" applyAlignment="1">
      <alignment horizontal="center"/>
    </xf>
    <xf numFmtId="0" fontId="8" fillId="0" borderId="0" xfId="1" applyFont="1" applyAlignment="1">
      <alignment horizontal="left"/>
    </xf>
    <xf numFmtId="0" fontId="10" fillId="0" borderId="0" xfId="8" applyFont="1" applyFill="1" applyBorder="1" applyAlignment="1"/>
    <xf numFmtId="0" fontId="10" fillId="0" borderId="0" xfId="8" applyFont="1" applyFill="1" applyBorder="1" applyAlignment="1">
      <alignment wrapText="1"/>
    </xf>
    <xf numFmtId="164" fontId="10" fillId="0" borderId="0" xfId="3" applyNumberFormat="1" applyFont="1" applyFill="1" applyBorder="1" applyAlignment="1">
      <alignment horizontal="right"/>
    </xf>
    <xf numFmtId="0" fontId="17" fillId="0" borderId="0" xfId="1" applyFont="1" applyFill="1" applyAlignment="1"/>
    <xf numFmtId="0" fontId="8" fillId="0" borderId="0" xfId="1" applyFont="1" applyFill="1" applyBorder="1" applyAlignment="1"/>
    <xf numFmtId="0" fontId="8" fillId="0" borderId="0" xfId="1" applyFont="1" applyFill="1" applyBorder="1" applyAlignment="1">
      <alignment horizontal="center"/>
    </xf>
    <xf numFmtId="10" fontId="8" fillId="0" borderId="0" xfId="1" applyNumberFormat="1" applyFont="1" applyFill="1" applyBorder="1" applyAlignment="1">
      <alignment horizontal="center"/>
    </xf>
    <xf numFmtId="0" fontId="7" fillId="0" borderId="0" xfId="1" applyFont="1" applyAlignment="1">
      <alignment horizontal="center" vertical="top"/>
    </xf>
    <xf numFmtId="0" fontId="8" fillId="0" borderId="0" xfId="1" applyFont="1" applyAlignment="1">
      <alignment horizontal="left" wrapText="1"/>
    </xf>
    <xf numFmtId="0" fontId="8" fillId="0" borderId="0" xfId="7" applyFont="1" applyAlignment="1"/>
    <xf numFmtId="0" fontId="8" fillId="0" borderId="0" xfId="1" applyFont="1" applyFill="1" applyAlignment="1">
      <alignment horizontal="left" wrapText="1"/>
    </xf>
    <xf numFmtId="0" fontId="8" fillId="0" borderId="0" xfId="1" applyFont="1" applyAlignment="1">
      <alignment wrapText="1"/>
    </xf>
    <xf numFmtId="4" fontId="7" fillId="0" borderId="0" xfId="3" applyNumberFormat="1" applyFont="1" applyFill="1" applyBorder="1" applyAlignment="1">
      <alignment horizontal="left"/>
    </xf>
    <xf numFmtId="175" fontId="7" fillId="0" borderId="0" xfId="3" applyNumberFormat="1" applyFont="1" applyFill="1" applyBorder="1" applyAlignment="1">
      <alignment horizontal="center"/>
    </xf>
    <xf numFmtId="175" fontId="7" fillId="0" borderId="0" xfId="3" applyNumberFormat="1" applyFont="1" applyFill="1" applyBorder="1" applyAlignment="1">
      <alignment horizontal="left"/>
    </xf>
    <xf numFmtId="175" fontId="19" fillId="0" borderId="0" xfId="3" applyNumberFormat="1" applyFont="1" applyFill="1" applyBorder="1" applyAlignment="1"/>
    <xf numFmtId="176" fontId="8" fillId="0" borderId="0" xfId="7" applyNumberFormat="1" applyFont="1" applyFill="1" applyBorder="1" applyAlignment="1">
      <alignment vertical="center"/>
    </xf>
    <xf numFmtId="175" fontId="7" fillId="0" borderId="0" xfId="3" applyNumberFormat="1" applyFont="1" applyFill="1" applyBorder="1" applyAlignment="1"/>
    <xf numFmtId="175" fontId="8" fillId="0" borderId="0" xfId="7" applyNumberFormat="1" applyFont="1" applyFill="1" applyBorder="1" applyAlignment="1">
      <alignment horizontal="center" vertical="center"/>
    </xf>
    <xf numFmtId="0" fontId="8" fillId="0" borderId="0" xfId="1" applyFont="1" applyBorder="1" applyAlignment="1"/>
    <xf numFmtId="178" fontId="8" fillId="0" borderId="6" xfId="9" applyNumberFormat="1" applyFont="1" applyFill="1" applyBorder="1" applyAlignment="1">
      <alignment horizontal="center"/>
    </xf>
    <xf numFmtId="0" fontId="25" fillId="0" borderId="15" xfId="0" applyFont="1" applyBorder="1" applyAlignment="1">
      <alignment horizontal="center" vertical="center" wrapText="1"/>
    </xf>
    <xf numFmtId="0" fontId="0" fillId="0" borderId="15" xfId="0" applyBorder="1" applyAlignment="1">
      <alignment wrapText="1"/>
    </xf>
    <xf numFmtId="15" fontId="0" fillId="0" borderId="15" xfId="0" applyNumberFormat="1" applyBorder="1" applyAlignment="1">
      <alignment wrapText="1"/>
    </xf>
    <xf numFmtId="4" fontId="0" fillId="0" borderId="15" xfId="0" applyNumberFormat="1" applyBorder="1" applyAlignment="1">
      <alignment wrapText="1"/>
    </xf>
    <xf numFmtId="179" fontId="4" fillId="0" borderId="0" xfId="0" applyNumberFormat="1" applyFont="1" applyFill="1" applyProtection="1">
      <protection locked="0"/>
    </xf>
    <xf numFmtId="172" fontId="4" fillId="0" borderId="0" xfId="0" applyNumberFormat="1" applyFont="1" applyFill="1" applyAlignment="1" applyProtection="1">
      <alignment horizontal="center"/>
      <protection locked="0"/>
    </xf>
    <xf numFmtId="0" fontId="26" fillId="0" borderId="0" xfId="0" applyFont="1"/>
    <xf numFmtId="164" fontId="26" fillId="0" borderId="0" xfId="2" applyFont="1"/>
    <xf numFmtId="164" fontId="26" fillId="4" borderId="0" xfId="2" applyFont="1" applyFill="1"/>
    <xf numFmtId="4" fontId="0" fillId="0" borderId="0" xfId="0" applyNumberFormat="1"/>
    <xf numFmtId="164" fontId="0" fillId="0" borderId="0" xfId="2" applyFont="1"/>
    <xf numFmtId="15" fontId="8" fillId="0" borderId="0" xfId="0" applyNumberFormat="1" applyFont="1" applyFill="1" applyBorder="1" applyProtection="1">
      <protection locked="0"/>
    </xf>
    <xf numFmtId="168" fontId="8" fillId="0" borderId="6" xfId="2" applyNumberFormat="1" applyFont="1" applyFill="1" applyBorder="1" applyAlignment="1" applyProtection="1">
      <alignment horizontal="center"/>
    </xf>
    <xf numFmtId="168" fontId="7" fillId="0" borderId="8" xfId="6" applyNumberFormat="1" applyFont="1" applyFill="1" applyBorder="1" applyAlignment="1" applyProtection="1">
      <alignment horizontal="center"/>
    </xf>
    <xf numFmtId="168" fontId="7" fillId="0" borderId="6" xfId="2" applyNumberFormat="1" applyFont="1" applyFill="1" applyBorder="1" applyAlignment="1" applyProtection="1">
      <alignment horizontal="center"/>
    </xf>
    <xf numFmtId="172" fontId="8" fillId="0" borderId="6" xfId="5" applyNumberFormat="1" applyFont="1" applyFill="1" applyBorder="1" applyAlignment="1" applyProtection="1">
      <alignment horizontal="center"/>
    </xf>
    <xf numFmtId="168" fontId="8" fillId="0" borderId="6" xfId="5" applyNumberFormat="1" applyFont="1" applyFill="1" applyBorder="1" applyAlignment="1" applyProtection="1">
      <alignment horizontal="center"/>
    </xf>
    <xf numFmtId="0" fontId="8" fillId="0" borderId="0" xfId="0" applyFont="1" applyFill="1" applyBorder="1" applyProtection="1"/>
    <xf numFmtId="0" fontId="21" fillId="0" borderId="0" xfId="0" applyFont="1"/>
    <xf numFmtId="0" fontId="22" fillId="0" borderId="0" xfId="0" applyFont="1"/>
    <xf numFmtId="0" fontId="23" fillId="2" borderId="13" xfId="0" applyFont="1" applyFill="1" applyBorder="1" applyAlignment="1">
      <alignment horizontal="center" vertical="top" wrapText="1"/>
    </xf>
    <xf numFmtId="164" fontId="23" fillId="2" borderId="13" xfId="3" applyFont="1" applyFill="1" applyBorder="1" applyAlignment="1">
      <alignment horizontal="center" vertical="top" wrapText="1"/>
    </xf>
    <xf numFmtId="0" fontId="22" fillId="0" borderId="13" xfId="0" applyFont="1" applyBorder="1"/>
    <xf numFmtId="39" fontId="22" fillId="0" borderId="13" xfId="0" applyNumberFormat="1" applyFont="1" applyBorder="1"/>
    <xf numFmtId="10" fontId="22" fillId="0" borderId="13" xfId="0" applyNumberFormat="1" applyFont="1" applyBorder="1"/>
    <xf numFmtId="10" fontId="8" fillId="0" borderId="4" xfId="10" applyNumberFormat="1" applyFont="1" applyFill="1" applyBorder="1" applyAlignment="1" applyProtection="1">
      <alignment horizontal="center"/>
    </xf>
    <xf numFmtId="10" fontId="8" fillId="0" borderId="8" xfId="10" applyNumberFormat="1" applyFont="1" applyFill="1" applyBorder="1" applyAlignment="1" applyProtection="1">
      <alignment horizontal="center"/>
    </xf>
    <xf numFmtId="173" fontId="8" fillId="0" borderId="6" xfId="2" applyNumberFormat="1" applyFont="1" applyFill="1" applyBorder="1" applyAlignment="1" applyProtection="1">
      <alignment horizontal="center"/>
    </xf>
    <xf numFmtId="173" fontId="8" fillId="0" borderId="6" xfId="6" applyNumberFormat="1" applyFont="1" applyFill="1" applyBorder="1" applyAlignment="1" applyProtection="1">
      <alignment horizontal="center"/>
      <protection locked="0"/>
    </xf>
    <xf numFmtId="0" fontId="7" fillId="0" borderId="13" xfId="1" applyFont="1" applyFill="1" applyBorder="1" applyAlignment="1">
      <alignment horizontal="center"/>
    </xf>
    <xf numFmtId="0" fontId="18" fillId="0" borderId="13" xfId="7" applyFont="1" applyFill="1" applyBorder="1" applyAlignment="1">
      <alignment vertical="top" wrapText="1"/>
    </xf>
    <xf numFmtId="0" fontId="18" fillId="0" borderId="13" xfId="7" applyFont="1" applyFill="1" applyBorder="1" applyAlignment="1">
      <alignment horizontal="center" vertical="top"/>
    </xf>
    <xf numFmtId="4" fontId="18" fillId="0" borderId="13" xfId="7" applyNumberFormat="1" applyFont="1" applyFill="1" applyBorder="1" applyAlignment="1">
      <alignment horizontal="center" vertical="top"/>
    </xf>
    <xf numFmtId="164" fontId="27" fillId="4" borderId="0" xfId="2" applyFont="1" applyFill="1"/>
    <xf numFmtId="164" fontId="4" fillId="0" borderId="0" xfId="2" applyFont="1" applyFill="1" applyProtection="1">
      <protection locked="0"/>
    </xf>
    <xf numFmtId="180" fontId="4" fillId="0" borderId="0" xfId="0" applyNumberFormat="1" applyFont="1" applyFill="1" applyAlignment="1" applyProtection="1">
      <alignment vertical="center"/>
      <protection locked="0"/>
    </xf>
    <xf numFmtId="175" fontId="8" fillId="0" borderId="0" xfId="3" applyNumberFormat="1" applyFont="1" applyFill="1" applyBorder="1" applyAlignment="1"/>
    <xf numFmtId="175" fontId="7" fillId="0" borderId="0" xfId="3" applyNumberFormat="1" applyFont="1" applyFill="1" applyBorder="1" applyAlignment="1">
      <alignment horizontal="left" vertical="center"/>
    </xf>
    <xf numFmtId="175" fontId="8" fillId="0" borderId="0" xfId="3" applyNumberFormat="1" applyFont="1" applyFill="1" applyBorder="1" applyAlignment="1">
      <alignment horizontal="left"/>
    </xf>
    <xf numFmtId="0" fontId="7" fillId="5" borderId="2" xfId="1" applyFont="1" applyFill="1" applyBorder="1" applyAlignment="1">
      <alignment horizontal="center"/>
    </xf>
    <xf numFmtId="0" fontId="7" fillId="5" borderId="14" xfId="1" applyFont="1" applyFill="1" applyBorder="1" applyAlignment="1">
      <alignment horizontal="center"/>
    </xf>
    <xf numFmtId="0" fontId="7" fillId="5" borderId="3" xfId="1" applyFont="1" applyFill="1" applyBorder="1" applyAlignment="1">
      <alignment horizontal="center"/>
    </xf>
    <xf numFmtId="0" fontId="8" fillId="0" borderId="0" xfId="1" applyFont="1" applyAlignment="1">
      <alignment horizontal="left" wrapText="1"/>
    </xf>
    <xf numFmtId="0" fontId="8" fillId="0" borderId="0" xfId="1" applyFont="1" applyFill="1" applyAlignment="1">
      <alignment horizontal="left" wrapText="1"/>
    </xf>
  </cellXfs>
  <cellStyles count="12">
    <cellStyle name="_x000a_386grabber=m" xfId="1"/>
    <cellStyle name="Comma" xfId="2" builtinId="3"/>
    <cellStyle name="Comma 3" xfId="3"/>
    <cellStyle name="Comma 5" xfId="4"/>
    <cellStyle name="Comma_New Format Half Year Ended Mar 09-DSPML" xfId="5"/>
    <cellStyle name="Comma_New Format Half Year Ended Sep 08" xfId="6"/>
    <cellStyle name="Normal" xfId="0" builtinId="0"/>
    <cellStyle name="Normal 3" xfId="7"/>
    <cellStyle name="Normal_5 % Report HSBC 300603 finalv1.5" xfId="8"/>
    <cellStyle name="Normal_Unaudited Half Yrly - MSIM Copy" xfId="9"/>
    <cellStyle name="Percent" xfId="10" builtinId="5"/>
    <cellStyle name="Style 1" xfId="11"/>
  </cellStyles>
  <dxfs count="1">
    <dxf>
      <numFmt numFmtId="181" formatCode="&quot;-&quo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6"/>
  <sheetViews>
    <sheetView showGridLines="0" tabSelected="1" view="pageBreakPreview" topLeftCell="B1" zoomScaleSheetLayoutView="100" workbookViewId="0">
      <pane ySplit="5" topLeftCell="A6" activePane="bottomLeft" state="frozen"/>
      <selection activeCell="B1" sqref="B1"/>
      <selection pane="bottomLeft" activeCell="F10" sqref="F10"/>
    </sheetView>
  </sheetViews>
  <sheetFormatPr defaultRowHeight="15" x14ac:dyDescent="0.3"/>
  <cols>
    <col min="1" max="1" width="0" style="4" hidden="1" customWidth="1"/>
    <col min="2" max="2" width="5.5703125" style="1" customWidth="1"/>
    <col min="3" max="3" width="75.28515625" style="1" customWidth="1"/>
    <col min="4" max="4" width="17" style="1" customWidth="1"/>
    <col min="5" max="5" width="18.140625" style="1" customWidth="1"/>
    <col min="6" max="6" width="10.140625" style="4" bestFit="1" customWidth="1"/>
    <col min="7" max="7" width="12.42578125" style="4" bestFit="1" customWidth="1"/>
    <col min="8" max="8" width="11.140625" style="4" bestFit="1" customWidth="1"/>
    <col min="9" max="16384" width="9.140625" style="4"/>
  </cols>
  <sheetData>
    <row r="1" spans="1:7" s="1" customFormat="1" ht="16.5" x14ac:dyDescent="0.3">
      <c r="B1" s="10" t="s">
        <v>205</v>
      </c>
      <c r="C1" s="10"/>
      <c r="D1" s="11"/>
      <c r="E1" s="11"/>
    </row>
    <row r="2" spans="1:7" s="1" customFormat="1" ht="16.5" x14ac:dyDescent="0.3">
      <c r="B2" s="12" t="s">
        <v>50</v>
      </c>
      <c r="C2" s="13"/>
      <c r="D2" s="13"/>
      <c r="E2" s="11"/>
    </row>
    <row r="3" spans="1:7" s="1" customFormat="1" ht="16.5" x14ac:dyDescent="0.3">
      <c r="B3" s="12" t="s">
        <v>210</v>
      </c>
      <c r="C3" s="13"/>
      <c r="D3" s="13"/>
      <c r="E3" s="11"/>
    </row>
    <row r="4" spans="1:7" s="2" customFormat="1" ht="17.25" thickBot="1" x14ac:dyDescent="0.25">
      <c r="B4" s="12" t="s">
        <v>31</v>
      </c>
      <c r="C4" s="14"/>
      <c r="D4" s="14"/>
      <c r="E4" s="15"/>
    </row>
    <row r="5" spans="1:7" s="3" customFormat="1" ht="17.25" thickBot="1" x14ac:dyDescent="0.35">
      <c r="B5" s="16" t="s">
        <v>0</v>
      </c>
      <c r="C5" s="17" t="s">
        <v>1</v>
      </c>
      <c r="D5" s="18"/>
      <c r="E5" s="19" t="s">
        <v>39</v>
      </c>
    </row>
    <row r="6" spans="1:7" ht="16.5" x14ac:dyDescent="0.3">
      <c r="B6" s="20"/>
      <c r="C6" s="21"/>
      <c r="D6" s="22"/>
      <c r="E6" s="23" t="s">
        <v>2</v>
      </c>
    </row>
    <row r="7" spans="1:7" ht="16.5" x14ac:dyDescent="0.3">
      <c r="A7" s="4" t="s">
        <v>68</v>
      </c>
      <c r="B7" s="24">
        <v>1.1000000000000001</v>
      </c>
      <c r="C7" s="25" t="s">
        <v>19</v>
      </c>
      <c r="D7" s="26" t="s">
        <v>3</v>
      </c>
      <c r="E7" s="27">
        <f>(SUMIF('Consol Nav'!$A:$A,"IIFCL MF INFRASTRUCTURE DEBT FUND SR - I"&amp;'New Format'!A7,'Consol Nav'!$H:$H)*10^6)/10^7</f>
        <v>300</v>
      </c>
    </row>
    <row r="8" spans="1:7" ht="16.5" x14ac:dyDescent="0.3">
      <c r="A8" s="4" t="s">
        <v>69</v>
      </c>
      <c r="B8" s="24">
        <v>1.2</v>
      </c>
      <c r="C8" s="25" t="s">
        <v>4</v>
      </c>
      <c r="D8" s="26" t="s">
        <v>3</v>
      </c>
      <c r="E8" s="27">
        <f>(SUMIF('Consol Nav'!$A:$A,"IIFCL MF INFRASTRUCTURE DEBT FUND SR - I"&amp;'New Format'!A8,'Consol Nav'!$H:$H)*10^6)/10^7</f>
        <v>300</v>
      </c>
    </row>
    <row r="9" spans="1:7" ht="16.5" x14ac:dyDescent="0.3">
      <c r="B9" s="24"/>
      <c r="C9" s="25"/>
      <c r="D9" s="26"/>
      <c r="E9" s="28"/>
    </row>
    <row r="10" spans="1:7" ht="16.5" x14ac:dyDescent="0.3">
      <c r="B10" s="24">
        <v>2</v>
      </c>
      <c r="C10" s="25" t="s">
        <v>5</v>
      </c>
      <c r="D10" s="26" t="s">
        <v>3</v>
      </c>
      <c r="E10" s="150">
        <f>E13-E8</f>
        <v>17.218911882999976</v>
      </c>
      <c r="G10" s="168"/>
    </row>
    <row r="11" spans="1:7" ht="16.5" x14ac:dyDescent="0.3">
      <c r="B11" s="24"/>
      <c r="C11" s="25"/>
      <c r="D11" s="26"/>
      <c r="E11" s="28"/>
    </row>
    <row r="12" spans="1:7" ht="16.5" x14ac:dyDescent="0.3">
      <c r="A12" s="4" t="s">
        <v>68</v>
      </c>
      <c r="B12" s="24">
        <v>3.1</v>
      </c>
      <c r="C12" s="25" t="s">
        <v>6</v>
      </c>
      <c r="D12" s="26" t="s">
        <v>3</v>
      </c>
      <c r="E12" s="27">
        <f>SUMIF('Consol Nav'!$A:$A,"IIFCL MF INFRASTRUCTURE DEBT FUND SR - I"&amp;'New Format'!A12,'Consol Nav'!$F:$F)/10^7</f>
        <v>303.10587456799999</v>
      </c>
      <c r="G12" s="168"/>
    </row>
    <row r="13" spans="1:7" ht="16.5" x14ac:dyDescent="0.3">
      <c r="A13" s="4" t="s">
        <v>69</v>
      </c>
      <c r="B13" s="24">
        <v>3.2</v>
      </c>
      <c r="C13" s="25" t="s">
        <v>35</v>
      </c>
      <c r="D13" s="26" t="s">
        <v>3</v>
      </c>
      <c r="E13" s="27">
        <f>SUMIF('Consol Nav'!$A:$A,"IIFCL MF INFRASTRUCTURE DEBT FUND SR - I"&amp;'New Format'!A13,'Consol Nav'!$F:$F)/10^7</f>
        <v>317.21891188299998</v>
      </c>
    </row>
    <row r="14" spans="1:7" s="5" customFormat="1" ht="16.5" x14ac:dyDescent="0.3">
      <c r="B14" s="29"/>
      <c r="C14" s="30"/>
      <c r="D14" s="31"/>
      <c r="E14" s="28"/>
    </row>
    <row r="15" spans="1:7" s="6" customFormat="1" ht="16.5" x14ac:dyDescent="0.3">
      <c r="A15" s="4" t="s">
        <v>68</v>
      </c>
      <c r="B15" s="24">
        <v>4.0999999999999996</v>
      </c>
      <c r="C15" s="32" t="s">
        <v>45</v>
      </c>
      <c r="D15" s="26" t="s">
        <v>7</v>
      </c>
      <c r="E15" s="161">
        <f>SUMIF('Consol Nav'!$A:$A,"IIFCL MF INFRASTRUCTURE DEBT FUND SR - I"&amp;'New Format'!A15,'Consol Nav'!$G:$G)</f>
        <v>1010352.9152</v>
      </c>
    </row>
    <row r="16" spans="1:7" ht="16.5" x14ac:dyDescent="0.3">
      <c r="B16" s="24"/>
      <c r="C16" s="33"/>
      <c r="D16" s="26"/>
      <c r="E16" s="162"/>
    </row>
    <row r="17" spans="1:8" ht="16.5" x14ac:dyDescent="0.3">
      <c r="A17" s="4" t="s">
        <v>69</v>
      </c>
      <c r="B17" s="24">
        <v>4.2</v>
      </c>
      <c r="C17" s="35" t="s">
        <v>46</v>
      </c>
      <c r="D17" s="26" t="s">
        <v>7</v>
      </c>
      <c r="E17" s="161">
        <f>SUMIF('Consol Nav'!$A:$A,"IIFCL MF INFRASTRUCTURE DEBT FUND SR - I"&amp;'New Format'!A17,'Consol Nav'!$G:$G)</f>
        <v>1057396.3729429999</v>
      </c>
    </row>
    <row r="18" spans="1:8" ht="16.5" x14ac:dyDescent="0.3">
      <c r="B18" s="24"/>
      <c r="C18" s="35"/>
      <c r="D18" s="26"/>
      <c r="E18" s="36"/>
    </row>
    <row r="19" spans="1:8" s="7" customFormat="1" ht="16.5" x14ac:dyDescent="0.2">
      <c r="B19" s="24">
        <v>4.3</v>
      </c>
      <c r="C19" s="37" t="s">
        <v>40</v>
      </c>
      <c r="D19" s="38"/>
      <c r="E19" s="39" t="s">
        <v>41</v>
      </c>
    </row>
    <row r="20" spans="1:8" ht="16.5" x14ac:dyDescent="0.3">
      <c r="B20" s="24"/>
      <c r="C20" s="32"/>
      <c r="D20" s="26"/>
      <c r="E20" s="40"/>
    </row>
    <row r="21" spans="1:8" ht="17.25" thickBot="1" x14ac:dyDescent="0.35">
      <c r="B21" s="24"/>
      <c r="C21" s="41" t="s">
        <v>9</v>
      </c>
      <c r="D21" s="42"/>
      <c r="E21" s="43"/>
    </row>
    <row r="22" spans="1:8" ht="16.5" x14ac:dyDescent="0.3">
      <c r="B22" s="24">
        <v>5.0999999999999996</v>
      </c>
      <c r="C22" s="25" t="s">
        <v>20</v>
      </c>
      <c r="D22" s="26" t="s">
        <v>3</v>
      </c>
      <c r="E22" s="146" t="str">
        <f>IF((-SUMIF(TB!$C:$C,'New Format'!B22,TB!$M:$M)/10^7)=0,"-",(-SUMIF(TB!$C:$C,'New Format'!B22,TB!$M:$M)/10^7))</f>
        <v>-</v>
      </c>
    </row>
    <row r="23" spans="1:8" ht="16.5" x14ac:dyDescent="0.3">
      <c r="B23" s="24">
        <v>5.2</v>
      </c>
      <c r="C23" s="25" t="s">
        <v>10</v>
      </c>
      <c r="D23" s="26" t="s">
        <v>3</v>
      </c>
      <c r="E23" s="146">
        <f>IF((-SUMIF(TB!$C:$C,'New Format'!B23,TB!$M:$M)/10^7)=0,"-",(-SUMIF(TB!$C:$C,'New Format'!B23,TB!$M:$M)/10^7))</f>
        <v>13.962782422</v>
      </c>
    </row>
    <row r="24" spans="1:8" s="8" customFormat="1" ht="16.5" x14ac:dyDescent="0.3">
      <c r="B24" s="24">
        <v>5.3</v>
      </c>
      <c r="C24" s="46" t="s">
        <v>21</v>
      </c>
      <c r="D24" s="26" t="s">
        <v>3</v>
      </c>
      <c r="E24" s="133">
        <f>IF((-SUMIF(TB!$C:$C,'New Format'!B24,TB!$M:$M)/10^7)=0,"-",(-SUMIF(TB!$C:$C,'New Format'!B24,TB!$M:$M)/10^7))</f>
        <v>-4.3046500000000001E-3</v>
      </c>
      <c r="H24" s="169"/>
    </row>
    <row r="25" spans="1:8" ht="16.5" x14ac:dyDescent="0.3">
      <c r="B25" s="24">
        <v>5.4</v>
      </c>
      <c r="C25" s="25" t="s">
        <v>36</v>
      </c>
      <c r="D25" s="26" t="s">
        <v>3</v>
      </c>
      <c r="E25" s="146" t="str">
        <f>IF((-SUMIF(TB!$C:$C,'New Format'!B25,TB!$M:$M)/10^7)=0,"-",(-SUMIF(TB!$C:$C,'New Format'!B25,TB!$M:$M)/10^7))</f>
        <v>-</v>
      </c>
    </row>
    <row r="26" spans="1:8" ht="16.5" x14ac:dyDescent="0.3">
      <c r="B26" s="24">
        <v>5.5</v>
      </c>
      <c r="C26" s="25" t="s">
        <v>11</v>
      </c>
      <c r="D26" s="26"/>
      <c r="E26" s="146" t="str">
        <f>IF((-SUMIF(TB!$C:$C,'New Format'!B26,TB!$M:$M)/10^7)=0,"-",(-SUMIF(TB!$C:$C,'New Format'!B26,TB!$M:$M)/10^7))</f>
        <v>-</v>
      </c>
    </row>
    <row r="27" spans="1:8" ht="17.25" thickBot="1" x14ac:dyDescent="0.35">
      <c r="B27" s="47" t="s">
        <v>12</v>
      </c>
      <c r="C27" s="48" t="s">
        <v>13</v>
      </c>
      <c r="D27" s="42" t="s">
        <v>3</v>
      </c>
      <c r="E27" s="147">
        <f>SUM(E22:E26)</f>
        <v>13.958477772</v>
      </c>
    </row>
    <row r="28" spans="1:8" ht="16.5" x14ac:dyDescent="0.3">
      <c r="B28" s="24"/>
      <c r="C28" s="41" t="s">
        <v>37</v>
      </c>
      <c r="D28" s="26"/>
      <c r="E28" s="44"/>
    </row>
    <row r="29" spans="1:8" ht="16.5" x14ac:dyDescent="0.3">
      <c r="B29" s="24">
        <v>6.1</v>
      </c>
      <c r="C29" s="25" t="s">
        <v>51</v>
      </c>
      <c r="D29" s="26" t="s">
        <v>3</v>
      </c>
      <c r="E29" s="146">
        <f>IF((SUMIF(TB!$C:$C,'New Format'!B29,TB!$M:$M)/10^7)=0,"-",(SUMIF(TB!$C:$C,'New Format'!B29,TB!$M:$M)/10^7))</f>
        <v>1.7022488069999999</v>
      </c>
    </row>
    <row r="30" spans="1:8" ht="16.5" x14ac:dyDescent="0.3">
      <c r="B30" s="24">
        <v>6.2</v>
      </c>
      <c r="C30" s="25" t="s">
        <v>38</v>
      </c>
      <c r="D30" s="26" t="s">
        <v>3</v>
      </c>
      <c r="E30" s="146" t="str">
        <f>IF((SUMIF(TB!$C:$C,'New Format'!B30,TB!$M:$M)/10^7)=0,"-",(SUMIF(TB!$C:$C,'New Format'!B30,TB!$M:$M)/10^7))</f>
        <v>-</v>
      </c>
    </row>
    <row r="31" spans="1:8" s="3" customFormat="1" ht="17.25" thickBot="1" x14ac:dyDescent="0.35">
      <c r="B31" s="47">
        <v>6.3</v>
      </c>
      <c r="C31" s="48" t="s">
        <v>22</v>
      </c>
      <c r="D31" s="42" t="s">
        <v>3</v>
      </c>
      <c r="E31" s="148">
        <f>(SUMIF(TB!$C:$C,'New Format'!B31,TB!$M:$M)/10^7)+E29</f>
        <v>1.9900220069999999</v>
      </c>
    </row>
    <row r="32" spans="1:8" ht="18" customHeight="1" x14ac:dyDescent="0.3">
      <c r="B32" s="24">
        <v>6.4</v>
      </c>
      <c r="C32" s="49" t="s">
        <v>44</v>
      </c>
      <c r="D32" s="26"/>
      <c r="E32" s="159">
        <f>SUMIF('Mgmt Fees Ratio'!A:A,'New Format'!B32,'Mgmt Fees Ratio'!F:F)</f>
        <v>1.093881E-2</v>
      </c>
    </row>
    <row r="33" spans="2:6" ht="17.25" thickBot="1" x14ac:dyDescent="0.35">
      <c r="B33" s="50">
        <v>6.5</v>
      </c>
      <c r="C33" s="51" t="s">
        <v>23</v>
      </c>
      <c r="D33" s="52"/>
      <c r="E33" s="160">
        <f>SUMIF('Other Exp Ratio'!A:A,'New Format'!B33,'Other Exp Ratio'!F:F)</f>
        <v>1.278806E-2</v>
      </c>
    </row>
    <row r="34" spans="2:6" ht="16.5" x14ac:dyDescent="0.3">
      <c r="B34" s="20"/>
      <c r="C34" s="53"/>
      <c r="D34" s="54"/>
      <c r="E34" s="55"/>
    </row>
    <row r="35" spans="2:6" ht="16.5" x14ac:dyDescent="0.3">
      <c r="B35" s="24">
        <v>7.1</v>
      </c>
      <c r="C35" s="56" t="s">
        <v>47</v>
      </c>
      <c r="D35" s="26"/>
      <c r="E35" s="149">
        <f>+(E17-E15)/E15</f>
        <v>4.6561411399191739E-2</v>
      </c>
    </row>
    <row r="36" spans="2:6" ht="16.5" x14ac:dyDescent="0.3">
      <c r="B36" s="24"/>
      <c r="C36" s="56" t="s">
        <v>32</v>
      </c>
      <c r="D36" s="26"/>
      <c r="E36" s="149">
        <f>+(E66-E65)/E65</f>
        <v>6.2101576353236043E-2</v>
      </c>
      <c r="F36" s="139"/>
    </row>
    <row r="37" spans="2:6" ht="16.5" x14ac:dyDescent="0.3">
      <c r="B37" s="24"/>
      <c r="C37" s="58"/>
      <c r="D37" s="26"/>
      <c r="E37" s="57"/>
    </row>
    <row r="38" spans="2:6" ht="33" x14ac:dyDescent="0.3">
      <c r="B38" s="24">
        <v>7.2</v>
      </c>
      <c r="C38" s="59" t="s">
        <v>33</v>
      </c>
      <c r="D38" s="26"/>
      <c r="E38" s="57"/>
    </row>
    <row r="39" spans="2:6" ht="16.5" x14ac:dyDescent="0.3">
      <c r="B39" s="24"/>
      <c r="C39" s="60" t="s">
        <v>24</v>
      </c>
      <c r="D39" s="61"/>
      <c r="E39" s="57" t="s">
        <v>34</v>
      </c>
    </row>
    <row r="40" spans="2:6" ht="16.5" x14ac:dyDescent="0.3">
      <c r="B40" s="24"/>
      <c r="C40" s="60" t="s">
        <v>25</v>
      </c>
      <c r="D40" s="61"/>
      <c r="E40" s="57" t="s">
        <v>34</v>
      </c>
    </row>
    <row r="41" spans="2:6" ht="16.5" x14ac:dyDescent="0.3">
      <c r="B41" s="24"/>
      <c r="C41" s="58"/>
      <c r="D41" s="26"/>
      <c r="E41" s="57"/>
    </row>
    <row r="42" spans="2:6" ht="16.5" x14ac:dyDescent="0.3">
      <c r="B42" s="24"/>
      <c r="C42" s="60" t="s">
        <v>26</v>
      </c>
      <c r="D42" s="61"/>
      <c r="E42" s="57" t="s">
        <v>34</v>
      </c>
    </row>
    <row r="43" spans="2:6" ht="16.5" x14ac:dyDescent="0.3">
      <c r="B43" s="24"/>
      <c r="C43" s="60" t="s">
        <v>27</v>
      </c>
      <c r="D43" s="61"/>
      <c r="E43" s="57" t="s">
        <v>34</v>
      </c>
    </row>
    <row r="44" spans="2:6" ht="16.5" x14ac:dyDescent="0.3">
      <c r="B44" s="24"/>
      <c r="C44" s="58"/>
      <c r="D44" s="26"/>
      <c r="E44" s="57"/>
    </row>
    <row r="45" spans="2:6" ht="16.5" x14ac:dyDescent="0.3">
      <c r="B45" s="24"/>
      <c r="C45" s="60" t="s">
        <v>28</v>
      </c>
      <c r="D45" s="62"/>
      <c r="E45" s="57" t="s">
        <v>34</v>
      </c>
    </row>
    <row r="46" spans="2:6" ht="16.5" x14ac:dyDescent="0.3">
      <c r="B46" s="24"/>
      <c r="C46" s="60" t="s">
        <v>29</v>
      </c>
      <c r="D46" s="26"/>
      <c r="E46" s="57" t="s">
        <v>34</v>
      </c>
    </row>
    <row r="47" spans="2:6" ht="16.5" x14ac:dyDescent="0.3">
      <c r="B47" s="24"/>
      <c r="C47" s="58"/>
      <c r="D47" s="26"/>
      <c r="E47" s="57"/>
    </row>
    <row r="48" spans="2:6" s="6" customFormat="1" ht="16.5" x14ac:dyDescent="0.3">
      <c r="B48" s="24"/>
      <c r="C48" s="14" t="s">
        <v>42</v>
      </c>
      <c r="D48" s="26"/>
      <c r="E48" s="149">
        <f>+(E17/1000000)-1</f>
        <v>5.739637294300004E-2</v>
      </c>
    </row>
    <row r="49" spans="2:7" s="6" customFormat="1" ht="16.5" x14ac:dyDescent="0.3">
      <c r="B49" s="24"/>
      <c r="C49" s="14" t="s">
        <v>43</v>
      </c>
      <c r="D49" s="26"/>
      <c r="E49" s="149">
        <f>(E66/E64)-1</f>
        <v>7.5615535690433999E-2</v>
      </c>
      <c r="F49" s="139"/>
    </row>
    <row r="50" spans="2:7" ht="16.5" x14ac:dyDescent="0.3">
      <c r="B50" s="24"/>
      <c r="C50" s="63"/>
      <c r="D50" s="26"/>
      <c r="E50" s="45"/>
    </row>
    <row r="51" spans="2:7" ht="16.5" x14ac:dyDescent="0.3">
      <c r="B51" s="24">
        <v>7.3</v>
      </c>
      <c r="C51" s="64" t="s">
        <v>48</v>
      </c>
      <c r="D51" s="26"/>
      <c r="E51" s="65">
        <v>41680</v>
      </c>
    </row>
    <row r="52" spans="2:7" ht="17.25" thickBot="1" x14ac:dyDescent="0.35">
      <c r="B52" s="24"/>
      <c r="C52" s="58"/>
      <c r="D52" s="26"/>
      <c r="E52" s="34"/>
    </row>
    <row r="53" spans="2:7" s="9" customFormat="1" ht="41.25" customHeight="1" thickBot="1" x14ac:dyDescent="0.25">
      <c r="B53" s="66">
        <v>7.4</v>
      </c>
      <c r="C53" s="67" t="s">
        <v>14</v>
      </c>
      <c r="D53" s="68"/>
      <c r="E53" s="69" t="s">
        <v>18</v>
      </c>
    </row>
    <row r="54" spans="2:7" ht="16.5" x14ac:dyDescent="0.3">
      <c r="B54" s="20">
        <v>8</v>
      </c>
      <c r="C54" s="70" t="s">
        <v>15</v>
      </c>
      <c r="D54" s="54" t="s">
        <v>3</v>
      </c>
      <c r="E54" s="71" t="s">
        <v>8</v>
      </c>
    </row>
    <row r="55" spans="2:7" ht="16.5" x14ac:dyDescent="0.3">
      <c r="B55" s="24">
        <v>9</v>
      </c>
      <c r="C55" s="58" t="s">
        <v>16</v>
      </c>
      <c r="D55" s="72" t="s">
        <v>3</v>
      </c>
      <c r="E55" s="73" t="s">
        <v>8</v>
      </c>
    </row>
    <row r="56" spans="2:7" ht="17.25" thickBot="1" x14ac:dyDescent="0.35">
      <c r="B56" s="50">
        <v>10</v>
      </c>
      <c r="C56" s="74" t="s">
        <v>30</v>
      </c>
      <c r="D56" s="52" t="s">
        <v>3</v>
      </c>
      <c r="E56" s="75" t="s">
        <v>8</v>
      </c>
    </row>
    <row r="57" spans="2:7" ht="16.5" x14ac:dyDescent="0.3">
      <c r="B57" s="12" t="s">
        <v>17</v>
      </c>
      <c r="C57" s="58"/>
      <c r="D57" s="76"/>
      <c r="E57" s="77"/>
    </row>
    <row r="58" spans="2:7" ht="16.5" x14ac:dyDescent="0.3">
      <c r="B58" s="78" t="s">
        <v>41</v>
      </c>
      <c r="C58" s="58" t="s">
        <v>49</v>
      </c>
      <c r="D58" s="76"/>
      <c r="E58" s="77"/>
    </row>
    <row r="59" spans="2:7" ht="16.5" x14ac:dyDescent="0.3">
      <c r="B59" s="78" t="s">
        <v>189</v>
      </c>
      <c r="C59" s="58" t="s">
        <v>206</v>
      </c>
      <c r="D59" s="79"/>
      <c r="E59" s="11"/>
    </row>
    <row r="60" spans="2:7" ht="16.5" x14ac:dyDescent="0.3">
      <c r="B60" s="11"/>
      <c r="C60" s="11"/>
      <c r="D60" s="11"/>
      <c r="E60" s="11"/>
    </row>
    <row r="61" spans="2:7" ht="16.5" x14ac:dyDescent="0.3">
      <c r="B61" s="11"/>
      <c r="C61" s="11"/>
      <c r="D61" s="11"/>
      <c r="E61" s="11"/>
    </row>
    <row r="62" spans="2:7" ht="16.5" x14ac:dyDescent="0.3">
      <c r="B62" s="11"/>
      <c r="C62" s="11"/>
      <c r="D62" s="11"/>
      <c r="E62" s="11"/>
    </row>
    <row r="63" spans="2:7" ht="16.5" x14ac:dyDescent="0.3">
      <c r="B63" s="11"/>
      <c r="C63" s="11"/>
      <c r="D63" s="11"/>
      <c r="E63" s="11"/>
    </row>
    <row r="64" spans="2:7" ht="16.5" x14ac:dyDescent="0.3">
      <c r="B64" s="11"/>
      <c r="C64" s="11"/>
      <c r="D64" s="145">
        <v>41680</v>
      </c>
      <c r="E64" s="151">
        <f>VLOOKUP(D64,Index!B:C,2,0)</f>
        <v>2021.41</v>
      </c>
      <c r="G64" s="138"/>
    </row>
    <row r="65" spans="2:7" ht="16.5" x14ac:dyDescent="0.3">
      <c r="B65" s="11"/>
      <c r="C65" s="11"/>
      <c r="D65" s="145">
        <v>41729</v>
      </c>
      <c r="E65" s="151">
        <f>VLOOKUP(D65,Index!B:C,2,0)</f>
        <v>2047.13</v>
      </c>
      <c r="G65" s="138"/>
    </row>
    <row r="66" spans="2:7" ht="16.5" x14ac:dyDescent="0.3">
      <c r="D66" s="145">
        <v>41912</v>
      </c>
      <c r="E66" s="151">
        <f>VLOOKUP(D66,Index!B:C,2,0)</f>
        <v>2174.2600000000002</v>
      </c>
      <c r="G66" s="138"/>
    </row>
  </sheetData>
  <phoneticPr fontId="2" type="noConversion"/>
  <conditionalFormatting sqref="E24">
    <cfRule type="cellIs" dxfId="0" priority="1" stopIfTrue="1" operator="equal">
      <formula>0</formula>
    </cfRule>
  </conditionalFormatting>
  <printOptions horizontalCentered="1" verticalCentered="1"/>
  <pageMargins left="3.937007874015748E-2" right="3.937007874015748E-2" top="3.937007874015748E-2" bottom="3.937007874015748E-2" header="0.11811023622047245" footer="0.23622047244094491"/>
  <pageSetup paperSize="9" scale="74" fitToWidth="0"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election activeCell="B59" sqref="B59"/>
    </sheetView>
  </sheetViews>
  <sheetFormatPr defaultColWidth="4.7109375" defaultRowHeight="12.75" x14ac:dyDescent="0.2"/>
  <cols>
    <col min="1" max="1" width="4.7109375" style="81" customWidth="1"/>
    <col min="2" max="2" width="50.28515625" style="82" customWidth="1"/>
    <col min="3" max="3" width="35.42578125" style="82" customWidth="1"/>
    <col min="4" max="4" width="36.140625" style="82" customWidth="1"/>
    <col min="5" max="5" width="21.85546875" style="82" customWidth="1"/>
    <col min="6" max="6" width="30.7109375" style="82" customWidth="1"/>
    <col min="7" max="7" width="16.7109375" style="82" customWidth="1"/>
    <col min="8" max="8" width="9.140625" style="82" customWidth="1"/>
    <col min="9" max="9" width="13.42578125" style="82" bestFit="1" customWidth="1"/>
    <col min="10" max="255" width="9.140625" style="82" customWidth="1"/>
    <col min="256" max="16384" width="4.7109375" style="82"/>
  </cols>
  <sheetData>
    <row r="1" spans="1:7" s="80" customFormat="1" ht="17.25" thickBot="1" x14ac:dyDescent="0.35">
      <c r="A1" s="102"/>
      <c r="B1" s="103"/>
      <c r="C1" s="103"/>
      <c r="D1" s="103"/>
      <c r="E1" s="103"/>
      <c r="F1" s="103"/>
      <c r="G1" s="103"/>
    </row>
    <row r="2" spans="1:7" ht="20.25" customHeight="1" thickBot="1" x14ac:dyDescent="0.35">
      <c r="A2" s="104"/>
      <c r="B2" s="173" t="s">
        <v>52</v>
      </c>
      <c r="C2" s="174"/>
      <c r="D2" s="174"/>
      <c r="E2" s="174"/>
      <c r="F2" s="175"/>
      <c r="G2" s="105"/>
    </row>
    <row r="3" spans="1:7" ht="16.5" x14ac:dyDescent="0.3">
      <c r="A3" s="104"/>
      <c r="B3" s="105"/>
      <c r="C3" s="105"/>
      <c r="D3" s="105"/>
      <c r="E3" s="105"/>
      <c r="F3" s="105"/>
      <c r="G3" s="105"/>
    </row>
    <row r="4" spans="1:7" ht="16.5" x14ac:dyDescent="0.3">
      <c r="A4" s="106">
        <v>1</v>
      </c>
      <c r="B4" s="103" t="s">
        <v>53</v>
      </c>
      <c r="C4" s="105"/>
      <c r="D4" s="105"/>
      <c r="E4" s="105"/>
      <c r="F4" s="105"/>
      <c r="G4" s="105"/>
    </row>
    <row r="5" spans="1:7" ht="16.5" x14ac:dyDescent="0.3">
      <c r="A5" s="106"/>
      <c r="B5" s="103" t="s">
        <v>54</v>
      </c>
      <c r="C5" s="105"/>
      <c r="D5" s="105"/>
      <c r="E5" s="105"/>
      <c r="F5" s="105"/>
      <c r="G5" s="105"/>
    </row>
    <row r="6" spans="1:7" ht="16.5" x14ac:dyDescent="0.3">
      <c r="A6" s="106"/>
      <c r="B6" s="103" t="s">
        <v>55</v>
      </c>
      <c r="C6" s="105"/>
      <c r="D6" s="105"/>
      <c r="E6" s="105"/>
      <c r="F6" s="105"/>
      <c r="G6" s="105"/>
    </row>
    <row r="7" spans="1:7" ht="16.5" x14ac:dyDescent="0.3">
      <c r="A7" s="104"/>
      <c r="B7" s="105"/>
      <c r="C7" s="105"/>
      <c r="D7" s="105"/>
      <c r="E7" s="105"/>
      <c r="F7" s="105"/>
      <c r="G7" s="105"/>
    </row>
    <row r="8" spans="1:7" ht="16.5" x14ac:dyDescent="0.3">
      <c r="A8" s="104">
        <v>2</v>
      </c>
      <c r="B8" s="107" t="s">
        <v>56</v>
      </c>
      <c r="C8" s="105"/>
      <c r="D8" s="105"/>
      <c r="E8" s="105"/>
      <c r="F8" s="105"/>
      <c r="G8" s="105"/>
    </row>
    <row r="9" spans="1:7" ht="16.5" x14ac:dyDescent="0.3">
      <c r="A9" s="104"/>
      <c r="B9" s="105"/>
      <c r="C9" s="105"/>
      <c r="D9" s="105"/>
      <c r="E9" s="105"/>
      <c r="F9" s="105"/>
      <c r="G9" s="105"/>
    </row>
    <row r="10" spans="1:7" ht="16.5" x14ac:dyDescent="0.3">
      <c r="A10" s="104"/>
      <c r="B10" s="105" t="s">
        <v>212</v>
      </c>
      <c r="C10" s="105"/>
      <c r="D10" s="105"/>
      <c r="E10" s="105"/>
      <c r="F10" s="105"/>
      <c r="G10" s="105"/>
    </row>
    <row r="11" spans="1:7" ht="16.5" x14ac:dyDescent="0.3">
      <c r="A11" s="104"/>
      <c r="B11" s="105"/>
      <c r="C11" s="105"/>
      <c r="D11" s="105"/>
      <c r="E11" s="105"/>
      <c r="F11" s="105"/>
      <c r="G11" s="105"/>
    </row>
    <row r="12" spans="1:7" ht="16.5" x14ac:dyDescent="0.3">
      <c r="A12" s="104"/>
      <c r="B12" s="105" t="s">
        <v>182</v>
      </c>
      <c r="C12" s="105"/>
      <c r="D12" s="105"/>
      <c r="E12" s="105"/>
      <c r="F12" s="105"/>
      <c r="G12" s="105"/>
    </row>
    <row r="13" spans="1:7" ht="16.5" x14ac:dyDescent="0.3">
      <c r="A13" s="104"/>
      <c r="B13" s="105"/>
      <c r="C13" s="105"/>
      <c r="D13" s="105"/>
      <c r="E13" s="105"/>
      <c r="F13" s="108"/>
      <c r="G13" s="105"/>
    </row>
    <row r="14" spans="1:7" ht="16.5" x14ac:dyDescent="0.3">
      <c r="A14" s="104"/>
      <c r="B14" s="105" t="s">
        <v>183</v>
      </c>
      <c r="C14" s="105"/>
      <c r="D14" s="105"/>
      <c r="E14" s="105"/>
      <c r="F14" s="105"/>
      <c r="G14" s="105"/>
    </row>
    <row r="15" spans="1:7" ht="16.5" x14ac:dyDescent="0.3">
      <c r="A15" s="104"/>
      <c r="B15" s="105"/>
      <c r="C15" s="105"/>
      <c r="D15" s="105"/>
      <c r="E15" s="105"/>
      <c r="F15" s="105"/>
      <c r="G15" s="105"/>
    </row>
    <row r="16" spans="1:7" ht="16.5" x14ac:dyDescent="0.3">
      <c r="A16" s="104"/>
      <c r="B16" s="105" t="s">
        <v>203</v>
      </c>
      <c r="C16" s="105"/>
      <c r="D16" s="105"/>
      <c r="E16" s="105"/>
      <c r="F16" s="105"/>
      <c r="G16" s="105"/>
    </row>
    <row r="17" spans="1:7" ht="16.5" x14ac:dyDescent="0.3">
      <c r="A17" s="104"/>
      <c r="B17" s="109"/>
      <c r="C17" s="109"/>
      <c r="D17" s="110"/>
      <c r="E17" s="111"/>
      <c r="F17" s="105"/>
      <c r="G17" s="105"/>
    </row>
    <row r="18" spans="1:7" ht="16.5" x14ac:dyDescent="0.3">
      <c r="A18" s="104">
        <v>3</v>
      </c>
      <c r="B18" s="112" t="s">
        <v>213</v>
      </c>
      <c r="C18" s="112"/>
      <c r="D18" s="112"/>
      <c r="E18" s="112"/>
      <c r="F18" s="112"/>
      <c r="G18" s="105"/>
    </row>
    <row r="19" spans="1:7" ht="16.5" x14ac:dyDescent="0.3">
      <c r="A19" s="104"/>
      <c r="B19" s="112" t="s">
        <v>211</v>
      </c>
      <c r="C19" s="112"/>
      <c r="D19" s="112"/>
      <c r="E19" s="112"/>
      <c r="F19" s="112"/>
      <c r="G19" s="105"/>
    </row>
    <row r="20" spans="1:7" ht="16.5" x14ac:dyDescent="0.3">
      <c r="A20" s="104"/>
      <c r="B20" s="113"/>
      <c r="C20" s="114"/>
      <c r="D20" s="113"/>
      <c r="E20" s="115"/>
      <c r="F20" s="115"/>
      <c r="G20" s="105"/>
    </row>
    <row r="21" spans="1:7" s="80" customFormat="1" ht="16.5" x14ac:dyDescent="0.3">
      <c r="A21" s="102">
        <v>4</v>
      </c>
      <c r="B21" s="116" t="s">
        <v>181</v>
      </c>
      <c r="C21" s="103"/>
      <c r="D21" s="103"/>
      <c r="E21" s="103"/>
      <c r="F21" s="103"/>
      <c r="G21" s="103"/>
    </row>
    <row r="22" spans="1:7" s="80" customFormat="1" ht="16.5" x14ac:dyDescent="0.3">
      <c r="A22" s="102"/>
      <c r="B22" s="103"/>
      <c r="C22" s="103"/>
      <c r="D22" s="103"/>
      <c r="E22" s="103"/>
      <c r="F22" s="103"/>
      <c r="G22" s="103"/>
    </row>
    <row r="23" spans="1:7" s="80" customFormat="1" ht="16.5" x14ac:dyDescent="0.3">
      <c r="A23" s="102"/>
      <c r="B23" s="163" t="s">
        <v>57</v>
      </c>
      <c r="C23" s="163" t="s">
        <v>58</v>
      </c>
      <c r="D23" s="163" t="s">
        <v>59</v>
      </c>
      <c r="E23" s="103"/>
      <c r="F23" s="103"/>
      <c r="G23" s="103"/>
    </row>
    <row r="24" spans="1:7" s="80" customFormat="1" ht="16.5" x14ac:dyDescent="0.3">
      <c r="A24" s="102"/>
      <c r="B24" s="164" t="s">
        <v>215</v>
      </c>
      <c r="C24" s="165">
        <v>2</v>
      </c>
      <c r="D24" s="166">
        <f>43.33+33.33</f>
        <v>76.66</v>
      </c>
      <c r="E24" s="103"/>
      <c r="F24" s="103"/>
      <c r="G24" s="103"/>
    </row>
    <row r="25" spans="1:7" s="80" customFormat="1" ht="16.5" x14ac:dyDescent="0.3">
      <c r="A25" s="102"/>
      <c r="B25" s="117"/>
      <c r="C25" s="118"/>
      <c r="D25" s="119"/>
      <c r="E25" s="103"/>
      <c r="F25" s="103"/>
      <c r="G25" s="103"/>
    </row>
    <row r="26" spans="1:7" ht="16.5" x14ac:dyDescent="0.3">
      <c r="A26" s="120">
        <v>5</v>
      </c>
      <c r="B26" s="176" t="s">
        <v>184</v>
      </c>
      <c r="C26" s="176"/>
      <c r="D26" s="176"/>
      <c r="E26" s="176"/>
      <c r="F26" s="176"/>
      <c r="G26" s="176"/>
    </row>
    <row r="27" spans="1:7" ht="16.5" x14ac:dyDescent="0.3">
      <c r="A27" s="104"/>
      <c r="B27" s="105"/>
      <c r="C27" s="122"/>
      <c r="D27" s="122"/>
      <c r="E27" s="122"/>
      <c r="F27" s="105"/>
      <c r="G27" s="105"/>
    </row>
    <row r="28" spans="1:7" s="80" customFormat="1" ht="16.5" x14ac:dyDescent="0.3">
      <c r="A28" s="102">
        <v>6</v>
      </c>
      <c r="B28" s="103" t="s">
        <v>185</v>
      </c>
      <c r="C28" s="103"/>
      <c r="D28" s="103"/>
      <c r="E28" s="103"/>
      <c r="F28" s="103"/>
      <c r="G28" s="103"/>
    </row>
    <row r="29" spans="1:7" s="80" customFormat="1" ht="16.5" x14ac:dyDescent="0.3">
      <c r="A29" s="102"/>
      <c r="B29" s="103"/>
      <c r="C29" s="103"/>
      <c r="D29" s="103"/>
      <c r="E29" s="103"/>
      <c r="F29" s="103"/>
      <c r="G29" s="103"/>
    </row>
    <row r="30" spans="1:7" s="80" customFormat="1" ht="14.25" customHeight="1" x14ac:dyDescent="0.3">
      <c r="A30" s="102">
        <v>7</v>
      </c>
      <c r="B30" s="177" t="s">
        <v>214</v>
      </c>
      <c r="C30" s="177"/>
      <c r="D30" s="177"/>
      <c r="E30" s="177"/>
      <c r="F30" s="177"/>
      <c r="G30" s="103"/>
    </row>
    <row r="31" spans="1:7" s="80" customFormat="1" ht="15" customHeight="1" x14ac:dyDescent="0.3">
      <c r="A31" s="102"/>
      <c r="B31" s="123"/>
      <c r="C31" s="123"/>
      <c r="D31" s="123"/>
      <c r="E31" s="123"/>
      <c r="F31" s="123"/>
      <c r="G31" s="103"/>
    </row>
    <row r="32" spans="1:7" s="80" customFormat="1" ht="16.5" x14ac:dyDescent="0.3">
      <c r="A32" s="102">
        <v>8</v>
      </c>
      <c r="B32" s="103" t="s">
        <v>186</v>
      </c>
      <c r="C32" s="103"/>
      <c r="D32" s="103"/>
      <c r="E32" s="103"/>
      <c r="F32" s="103"/>
      <c r="G32" s="103"/>
    </row>
    <row r="33" spans="1:7" s="80" customFormat="1" ht="16.5" x14ac:dyDescent="0.3">
      <c r="A33" s="102"/>
      <c r="B33" s="103"/>
      <c r="C33" s="103"/>
      <c r="D33" s="103"/>
      <c r="E33" s="103"/>
      <c r="F33" s="103"/>
      <c r="G33" s="103"/>
    </row>
    <row r="34" spans="1:7" ht="13.5" customHeight="1" x14ac:dyDescent="0.3">
      <c r="A34" s="104">
        <v>9</v>
      </c>
      <c r="B34" s="103" t="s">
        <v>187</v>
      </c>
      <c r="C34" s="105"/>
      <c r="D34" s="105"/>
      <c r="E34" s="105"/>
      <c r="F34" s="105"/>
      <c r="G34" s="105"/>
    </row>
    <row r="35" spans="1:7" ht="16.5" x14ac:dyDescent="0.3">
      <c r="A35" s="104"/>
      <c r="B35" s="105"/>
      <c r="C35" s="105"/>
      <c r="D35" s="105"/>
      <c r="E35" s="105"/>
      <c r="F35" s="105"/>
      <c r="G35" s="105"/>
    </row>
    <row r="36" spans="1:7" ht="16.5" x14ac:dyDescent="0.3">
      <c r="A36" s="104">
        <v>10</v>
      </c>
      <c r="B36" s="103" t="s">
        <v>204</v>
      </c>
      <c r="C36" s="103"/>
      <c r="D36" s="103"/>
      <c r="E36" s="103"/>
      <c r="F36" s="103"/>
      <c r="G36" s="105"/>
    </row>
    <row r="37" spans="1:7" ht="16.5" x14ac:dyDescent="0.3">
      <c r="A37" s="104"/>
      <c r="B37" s="103"/>
      <c r="C37" s="103"/>
      <c r="D37" s="103"/>
      <c r="E37" s="103"/>
      <c r="F37" s="103"/>
      <c r="G37" s="105"/>
    </row>
    <row r="38" spans="1:7" ht="16.5" x14ac:dyDescent="0.3">
      <c r="A38" s="104">
        <v>11</v>
      </c>
      <c r="B38" s="103" t="s">
        <v>188</v>
      </c>
      <c r="C38" s="103"/>
      <c r="D38" s="103"/>
      <c r="E38" s="103"/>
      <c r="F38" s="103"/>
      <c r="G38" s="105"/>
    </row>
    <row r="39" spans="1:7" ht="16.5" x14ac:dyDescent="0.3">
      <c r="A39" s="104"/>
      <c r="B39" s="105"/>
      <c r="C39" s="105"/>
      <c r="D39" s="105"/>
      <c r="E39" s="105"/>
      <c r="F39" s="105"/>
      <c r="G39" s="105"/>
    </row>
    <row r="40" spans="1:7" ht="36.75" customHeight="1" x14ac:dyDescent="0.3">
      <c r="A40" s="104">
        <v>12</v>
      </c>
      <c r="B40" s="176" t="s">
        <v>216</v>
      </c>
      <c r="C40" s="176"/>
      <c r="D40" s="176"/>
      <c r="E40" s="176"/>
      <c r="F40" s="176"/>
      <c r="G40" s="124"/>
    </row>
    <row r="41" spans="1:7" ht="27.75" customHeight="1" x14ac:dyDescent="0.3">
      <c r="A41" s="104"/>
      <c r="B41" s="121"/>
      <c r="C41" s="121"/>
      <c r="D41" s="121"/>
      <c r="E41" s="121"/>
      <c r="F41" s="121"/>
      <c r="G41" s="124"/>
    </row>
    <row r="42" spans="1:7" ht="27.75" customHeight="1" x14ac:dyDescent="0.3">
      <c r="A42" s="104"/>
      <c r="B42" s="121"/>
      <c r="C42" s="121"/>
      <c r="D42" s="121"/>
      <c r="E42" s="121"/>
      <c r="F42" s="121"/>
      <c r="G42" s="124"/>
    </row>
    <row r="43" spans="1:7" ht="27.75" customHeight="1" x14ac:dyDescent="0.3">
      <c r="A43" s="104"/>
      <c r="B43" s="125" t="s">
        <v>60</v>
      </c>
      <c r="C43" s="126"/>
      <c r="D43" s="125" t="s">
        <v>60</v>
      </c>
      <c r="E43" s="125"/>
      <c r="F43" s="126"/>
      <c r="G43" s="124"/>
    </row>
    <row r="44" spans="1:7" ht="20.25" customHeight="1" x14ac:dyDescent="0.3">
      <c r="A44" s="104"/>
      <c r="B44" s="125" t="s">
        <v>217</v>
      </c>
      <c r="C44" s="126"/>
      <c r="D44" s="125" t="s">
        <v>61</v>
      </c>
      <c r="E44" s="127"/>
      <c r="F44" s="126"/>
      <c r="G44" s="124"/>
    </row>
    <row r="45" spans="1:7" ht="15.75" customHeight="1" x14ac:dyDescent="0.3">
      <c r="A45" s="104"/>
      <c r="B45" s="126"/>
      <c r="C45" s="126"/>
      <c r="D45" s="126"/>
      <c r="E45" s="126"/>
      <c r="F45" s="126"/>
      <c r="G45" s="124"/>
    </row>
    <row r="46" spans="1:7" ht="16.5" customHeight="1" x14ac:dyDescent="0.3">
      <c r="A46" s="104"/>
      <c r="B46" s="127" t="s">
        <v>62</v>
      </c>
      <c r="C46" s="126"/>
      <c r="D46" s="127" t="s">
        <v>62</v>
      </c>
      <c r="E46" s="126"/>
      <c r="F46" s="127" t="s">
        <v>62</v>
      </c>
      <c r="G46" s="124"/>
    </row>
    <row r="47" spans="1:7" ht="16.5" customHeight="1" x14ac:dyDescent="0.3">
      <c r="A47" s="104"/>
      <c r="B47" s="172" t="s">
        <v>222</v>
      </c>
      <c r="C47" s="126"/>
      <c r="D47" s="129" t="s">
        <v>218</v>
      </c>
      <c r="E47" s="126"/>
      <c r="F47" s="170" t="s">
        <v>220</v>
      </c>
      <c r="G47" s="124"/>
    </row>
    <row r="48" spans="1:7" ht="15.75" customHeight="1" x14ac:dyDescent="0.3">
      <c r="A48" s="104"/>
      <c r="B48" s="128" t="s">
        <v>63</v>
      </c>
      <c r="C48" s="126"/>
      <c r="D48" s="128" t="s">
        <v>63</v>
      </c>
      <c r="E48" s="126"/>
      <c r="F48" s="128" t="s">
        <v>64</v>
      </c>
      <c r="G48" s="124"/>
    </row>
    <row r="49" spans="1:7" ht="16.5" x14ac:dyDescent="0.3">
      <c r="A49" s="104"/>
      <c r="B49" s="128"/>
      <c r="C49" s="126"/>
      <c r="D49" s="129"/>
      <c r="E49" s="126"/>
      <c r="F49" s="128"/>
      <c r="G49" s="105"/>
    </row>
    <row r="50" spans="1:7" ht="16.5" x14ac:dyDescent="0.3">
      <c r="A50" s="104"/>
      <c r="B50" s="128"/>
      <c r="C50" s="126"/>
      <c r="D50" s="129"/>
      <c r="E50" s="126"/>
      <c r="F50" s="128"/>
      <c r="G50" s="105"/>
    </row>
    <row r="51" spans="1:7" ht="16.5" x14ac:dyDescent="0.3">
      <c r="A51" s="104"/>
      <c r="B51" s="126"/>
      <c r="C51" s="126"/>
      <c r="D51" s="130"/>
      <c r="E51" s="126"/>
      <c r="F51" s="131"/>
      <c r="G51" s="105"/>
    </row>
    <row r="52" spans="1:7" ht="16.5" x14ac:dyDescent="0.3">
      <c r="A52" s="104"/>
      <c r="B52" s="127" t="s">
        <v>62</v>
      </c>
      <c r="C52" s="126"/>
      <c r="D52" s="127" t="s">
        <v>62</v>
      </c>
      <c r="E52" s="126"/>
      <c r="F52" s="127"/>
      <c r="G52" s="105"/>
    </row>
    <row r="53" spans="1:7" ht="16.5" x14ac:dyDescent="0.3">
      <c r="A53" s="104"/>
      <c r="B53" s="172" t="s">
        <v>223</v>
      </c>
      <c r="C53" s="126"/>
      <c r="D53" s="170" t="s">
        <v>219</v>
      </c>
      <c r="E53" s="126"/>
      <c r="F53" s="127"/>
      <c r="G53" s="105"/>
    </row>
    <row r="54" spans="1:7" ht="14.25" customHeight="1" x14ac:dyDescent="0.3">
      <c r="A54" s="104"/>
      <c r="B54" s="128" t="s">
        <v>224</v>
      </c>
      <c r="C54" s="126"/>
      <c r="D54" s="128" t="s">
        <v>65</v>
      </c>
      <c r="E54" s="126"/>
      <c r="F54" s="128"/>
      <c r="G54" s="105"/>
    </row>
    <row r="55" spans="1:7" ht="16.5" x14ac:dyDescent="0.3">
      <c r="A55" s="104"/>
      <c r="B55" s="128"/>
      <c r="C55" s="126"/>
      <c r="D55" s="128"/>
      <c r="E55" s="126"/>
      <c r="F55" s="128"/>
      <c r="G55" s="105"/>
    </row>
    <row r="56" spans="1:7" ht="16.5" x14ac:dyDescent="0.3">
      <c r="A56" s="104"/>
      <c r="B56" s="128"/>
      <c r="C56" s="126"/>
      <c r="D56" s="128"/>
      <c r="E56" s="126"/>
      <c r="F56" s="128"/>
      <c r="G56" s="105"/>
    </row>
    <row r="57" spans="1:7" ht="16.5" x14ac:dyDescent="0.3">
      <c r="A57" s="104"/>
      <c r="B57" s="171" t="s">
        <v>221</v>
      </c>
      <c r="C57" s="126"/>
      <c r="D57" s="128"/>
      <c r="E57" s="126"/>
      <c r="F57" s="128"/>
      <c r="G57" s="105"/>
    </row>
    <row r="58" spans="1:7" ht="13.5" customHeight="1" x14ac:dyDescent="0.3">
      <c r="A58" s="104"/>
      <c r="B58" s="171" t="s">
        <v>225</v>
      </c>
      <c r="C58" s="126"/>
      <c r="D58" s="129"/>
      <c r="E58" s="126"/>
      <c r="F58" s="126"/>
      <c r="G58" s="105"/>
    </row>
    <row r="59" spans="1:7" ht="16.5" x14ac:dyDescent="0.3">
      <c r="A59" s="104"/>
      <c r="B59" s="126"/>
      <c r="C59" s="126"/>
      <c r="D59" s="129"/>
      <c r="E59" s="126"/>
      <c r="F59" s="126"/>
      <c r="G59" s="105"/>
    </row>
    <row r="60" spans="1:7" ht="16.5" x14ac:dyDescent="0.3">
      <c r="A60" s="104"/>
      <c r="B60" s="126"/>
      <c r="C60" s="126"/>
      <c r="D60" s="129"/>
      <c r="E60" s="126"/>
      <c r="F60" s="126"/>
      <c r="G60" s="105"/>
    </row>
    <row r="61" spans="1:7" ht="16.5" x14ac:dyDescent="0.3">
      <c r="A61" s="104"/>
      <c r="B61" s="126"/>
      <c r="C61" s="126"/>
      <c r="D61" s="129"/>
      <c r="E61" s="126"/>
      <c r="F61" s="126"/>
      <c r="G61" s="105"/>
    </row>
    <row r="62" spans="1:7" ht="16.5" x14ac:dyDescent="0.3">
      <c r="A62" s="104"/>
      <c r="B62" s="126"/>
      <c r="C62" s="126"/>
      <c r="D62" s="129"/>
      <c r="E62" s="126"/>
      <c r="F62" s="126"/>
      <c r="G62" s="105"/>
    </row>
    <row r="63" spans="1:7" ht="16.5" x14ac:dyDescent="0.3">
      <c r="A63" s="104"/>
      <c r="B63" s="126"/>
      <c r="C63" s="126"/>
      <c r="D63" s="129"/>
      <c r="E63" s="126"/>
      <c r="F63" s="126"/>
      <c r="G63" s="105"/>
    </row>
    <row r="64" spans="1:7" ht="16.5" x14ac:dyDescent="0.3">
      <c r="A64" s="104"/>
      <c r="B64" s="126"/>
      <c r="C64" s="126"/>
      <c r="D64" s="132"/>
      <c r="E64" s="126"/>
      <c r="F64" s="129"/>
      <c r="G64" s="105"/>
    </row>
    <row r="65" spans="1:7" ht="16.5" x14ac:dyDescent="0.3">
      <c r="A65" s="104"/>
      <c r="B65" s="126"/>
      <c r="C65" s="126"/>
      <c r="D65" s="132"/>
      <c r="E65" s="126"/>
      <c r="F65" s="129"/>
      <c r="G65" s="105"/>
    </row>
    <row r="66" spans="1:7" ht="16.5" x14ac:dyDescent="0.3">
      <c r="A66" s="104"/>
      <c r="B66" s="126"/>
      <c r="C66" s="126"/>
      <c r="D66" s="129"/>
      <c r="E66" s="126"/>
      <c r="F66" s="126"/>
      <c r="G66" s="105"/>
    </row>
    <row r="67" spans="1:7" ht="16.5" x14ac:dyDescent="0.3">
      <c r="A67" s="104"/>
      <c r="B67" s="131"/>
      <c r="C67" s="131"/>
      <c r="D67" s="131"/>
      <c r="E67" s="131"/>
      <c r="F67" s="131"/>
      <c r="G67" s="105"/>
    </row>
    <row r="68" spans="1:7" ht="16.5" x14ac:dyDescent="0.3">
      <c r="A68" s="104"/>
      <c r="B68" s="131"/>
      <c r="C68" s="131"/>
      <c r="D68" s="131"/>
      <c r="E68" s="131"/>
      <c r="F68" s="131"/>
      <c r="G68" s="105"/>
    </row>
  </sheetData>
  <mergeCells count="4">
    <mergeCell ref="B2:F2"/>
    <mergeCell ref="B26:G26"/>
    <mergeCell ref="B30:F30"/>
    <mergeCell ref="B40:F40"/>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pane xSplit="3" ySplit="1" topLeftCell="H32" activePane="bottomRight" state="frozen"/>
      <selection activeCell="M41" sqref="M41:M50"/>
      <selection pane="topRight" activeCell="M41" sqref="M41:M50"/>
      <selection pane="bottomLeft" activeCell="M41" sqref="M41:M50"/>
      <selection pane="bottomRight" activeCell="M36" sqref="M36:M40"/>
    </sheetView>
  </sheetViews>
  <sheetFormatPr defaultRowHeight="12.75" x14ac:dyDescent="0.2"/>
  <cols>
    <col min="1" max="1" width="10.140625" bestFit="1" customWidth="1"/>
    <col min="2" max="2" width="9.85546875" bestFit="1" customWidth="1"/>
    <col min="3" max="3" width="9.85546875" customWidth="1"/>
    <col min="4" max="4" width="10.140625" customWidth="1"/>
    <col min="5" max="5" width="9.7109375" customWidth="1"/>
    <col min="6" max="6" width="10.42578125" customWidth="1"/>
    <col min="7" max="7" width="43" customWidth="1"/>
    <col min="8" max="8" width="11.42578125" customWidth="1"/>
    <col min="9" max="9" width="28.42578125" customWidth="1"/>
    <col min="10" max="10" width="13.28515625" customWidth="1"/>
    <col min="11" max="11" width="31.7109375" bestFit="1" customWidth="1"/>
    <col min="12" max="12" width="17.7109375" bestFit="1" customWidth="1"/>
    <col min="13" max="13" width="26.7109375" style="144" bestFit="1" customWidth="1"/>
    <col min="14" max="15" width="15.5703125" bestFit="1" customWidth="1"/>
  </cols>
  <sheetData>
    <row r="1" spans="1:13" ht="15" x14ac:dyDescent="0.25">
      <c r="A1" s="97" t="s">
        <v>178</v>
      </c>
      <c r="B1" s="97" t="s">
        <v>179</v>
      </c>
      <c r="C1" s="97" t="s">
        <v>180</v>
      </c>
      <c r="D1" s="95" t="s">
        <v>106</v>
      </c>
      <c r="E1" s="95" t="s">
        <v>107</v>
      </c>
      <c r="F1" s="95" t="s">
        <v>108</v>
      </c>
      <c r="G1" s="95" t="s">
        <v>109</v>
      </c>
      <c r="H1" s="95" t="s">
        <v>110</v>
      </c>
      <c r="I1" s="95" t="s">
        <v>111</v>
      </c>
      <c r="J1" s="95" t="s">
        <v>112</v>
      </c>
      <c r="K1" s="95" t="s">
        <v>113</v>
      </c>
      <c r="L1" s="95" t="s">
        <v>114</v>
      </c>
      <c r="M1" s="167" t="s">
        <v>207</v>
      </c>
    </row>
    <row r="2" spans="1:13" ht="15" x14ac:dyDescent="0.25">
      <c r="A2" s="99" t="str">
        <f>+F2&amp;J2</f>
        <v>YII1102105</v>
      </c>
      <c r="B2" s="99" t="str">
        <f>LEFT(J2,1)</f>
        <v>1</v>
      </c>
      <c r="C2" s="100"/>
      <c r="D2" s="96">
        <v>41882</v>
      </c>
      <c r="E2" s="96">
        <v>41912</v>
      </c>
      <c r="F2" s="95" t="s">
        <v>115</v>
      </c>
      <c r="G2" s="95" t="s">
        <v>102</v>
      </c>
      <c r="H2" s="95">
        <v>1210</v>
      </c>
      <c r="I2" s="95" t="s">
        <v>116</v>
      </c>
      <c r="J2" s="95">
        <v>102105</v>
      </c>
      <c r="K2" s="95" t="s">
        <v>117</v>
      </c>
      <c r="L2" s="94">
        <v>1860686950</v>
      </c>
      <c r="M2" s="98">
        <v>1126172200</v>
      </c>
    </row>
    <row r="3" spans="1:13" ht="15" x14ac:dyDescent="0.25">
      <c r="A3" s="99" t="str">
        <f t="shared" ref="A3:A52" si="0">+F3&amp;J3</f>
        <v>YII1102110</v>
      </c>
      <c r="B3" s="99" t="str">
        <f t="shared" ref="B3:B50" si="1">LEFT(J3,1)</f>
        <v>1</v>
      </c>
      <c r="C3" s="100"/>
      <c r="D3" s="96">
        <v>41882</v>
      </c>
      <c r="E3" s="96">
        <v>41912</v>
      </c>
      <c r="F3" s="95" t="s">
        <v>115</v>
      </c>
      <c r="G3" s="95" t="s">
        <v>102</v>
      </c>
      <c r="H3" s="95">
        <v>1210</v>
      </c>
      <c r="I3" s="95" t="s">
        <v>116</v>
      </c>
      <c r="J3" s="95">
        <v>102110</v>
      </c>
      <c r="K3" s="95" t="s">
        <v>118</v>
      </c>
      <c r="L3" s="94">
        <v>1000000000</v>
      </c>
      <c r="M3" s="98">
        <v>1950000000</v>
      </c>
    </row>
    <row r="4" spans="1:13" ht="15" x14ac:dyDescent="0.25">
      <c r="A4" s="99" t="str">
        <f t="shared" si="0"/>
        <v>YII1102113</v>
      </c>
      <c r="B4" s="99" t="str">
        <f t="shared" si="1"/>
        <v>1</v>
      </c>
      <c r="C4" s="100"/>
      <c r="D4" s="96">
        <v>41882</v>
      </c>
      <c r="E4" s="96">
        <v>41912</v>
      </c>
      <c r="F4" s="95" t="s">
        <v>115</v>
      </c>
      <c r="G4" s="95" t="s">
        <v>102</v>
      </c>
      <c r="H4" s="95">
        <v>1210</v>
      </c>
      <c r="I4" s="95" t="s">
        <v>116</v>
      </c>
      <c r="J4" s="95">
        <v>102113</v>
      </c>
      <c r="K4" s="95" t="s">
        <v>119</v>
      </c>
      <c r="L4" s="94">
        <v>250052764</v>
      </c>
      <c r="M4" s="98">
        <v>51440843</v>
      </c>
    </row>
    <row r="5" spans="1:13" ht="15" x14ac:dyDescent="0.25">
      <c r="A5" s="99" t="str">
        <f t="shared" si="0"/>
        <v>YII1107119</v>
      </c>
      <c r="B5" s="99" t="str">
        <f t="shared" si="1"/>
        <v>1</v>
      </c>
      <c r="C5" s="100"/>
      <c r="D5" s="96">
        <v>41882</v>
      </c>
      <c r="E5" s="96">
        <v>41912</v>
      </c>
      <c r="F5" s="95" t="s">
        <v>115</v>
      </c>
      <c r="G5" s="95" t="s">
        <v>102</v>
      </c>
      <c r="H5" s="95">
        <v>1400</v>
      </c>
      <c r="I5" s="95" t="s">
        <v>120</v>
      </c>
      <c r="J5" s="95">
        <v>107119</v>
      </c>
      <c r="K5" s="95" t="s">
        <v>121</v>
      </c>
      <c r="L5" s="94">
        <v>0</v>
      </c>
      <c r="M5" s="98">
        <v>0</v>
      </c>
    </row>
    <row r="6" spans="1:13" ht="15" x14ac:dyDescent="0.25">
      <c r="A6" s="99" t="str">
        <f t="shared" si="0"/>
        <v>YII1107147</v>
      </c>
      <c r="B6" s="99" t="str">
        <f t="shared" si="1"/>
        <v>1</v>
      </c>
      <c r="C6" s="100"/>
      <c r="D6" s="96">
        <v>41882</v>
      </c>
      <c r="E6" s="96">
        <v>41912</v>
      </c>
      <c r="F6" s="95" t="s">
        <v>115</v>
      </c>
      <c r="G6" s="95" t="s">
        <v>102</v>
      </c>
      <c r="H6" s="95">
        <v>1400</v>
      </c>
      <c r="I6" s="95" t="s">
        <v>120</v>
      </c>
      <c r="J6" s="95">
        <v>107147</v>
      </c>
      <c r="K6" s="95" t="s">
        <v>122</v>
      </c>
      <c r="L6" s="94">
        <v>68369.600000000006</v>
      </c>
      <c r="M6" s="98">
        <v>68369.600000000006</v>
      </c>
    </row>
    <row r="7" spans="1:13" ht="15" x14ac:dyDescent="0.25">
      <c r="A7" s="99" t="str">
        <f t="shared" si="0"/>
        <v>YII1111103</v>
      </c>
      <c r="B7" s="99" t="str">
        <f t="shared" si="1"/>
        <v>1</v>
      </c>
      <c r="C7" s="100"/>
      <c r="D7" s="96">
        <v>41882</v>
      </c>
      <c r="E7" s="96">
        <v>41912</v>
      </c>
      <c r="F7" s="95" t="s">
        <v>115</v>
      </c>
      <c r="G7" s="95" t="s">
        <v>102</v>
      </c>
      <c r="H7" s="95">
        <v>1800</v>
      </c>
      <c r="I7" s="95" t="s">
        <v>123</v>
      </c>
      <c r="J7" s="95">
        <v>111103</v>
      </c>
      <c r="K7" s="95" t="s">
        <v>124</v>
      </c>
      <c r="L7" s="94">
        <v>727956.42</v>
      </c>
      <c r="M7" s="98">
        <v>727956.42</v>
      </c>
    </row>
    <row r="8" spans="1:13" ht="15" x14ac:dyDescent="0.25">
      <c r="A8" s="99" t="str">
        <f t="shared" si="0"/>
        <v>YII1111127</v>
      </c>
      <c r="B8" s="99" t="str">
        <f t="shared" si="1"/>
        <v>1</v>
      </c>
      <c r="C8" s="100"/>
      <c r="D8" s="96">
        <v>41882</v>
      </c>
      <c r="E8" s="96">
        <v>41912</v>
      </c>
      <c r="F8" s="95" t="s">
        <v>115</v>
      </c>
      <c r="G8" s="95" t="s">
        <v>102</v>
      </c>
      <c r="H8" s="95">
        <v>1230</v>
      </c>
      <c r="I8" s="95" t="s">
        <v>125</v>
      </c>
      <c r="J8" s="95">
        <v>111127</v>
      </c>
      <c r="K8" s="95" t="s">
        <v>126</v>
      </c>
      <c r="L8" s="94">
        <v>12950550.5</v>
      </c>
      <c r="M8" s="98">
        <v>13150527.5</v>
      </c>
    </row>
    <row r="9" spans="1:13" ht="15" x14ac:dyDescent="0.25">
      <c r="A9" s="99" t="str">
        <f t="shared" si="0"/>
        <v>YII1111137</v>
      </c>
      <c r="B9" s="99" t="str">
        <f t="shared" si="1"/>
        <v>1</v>
      </c>
      <c r="C9" s="100"/>
      <c r="D9" s="96">
        <v>41882</v>
      </c>
      <c r="E9" s="96">
        <v>41912</v>
      </c>
      <c r="F9" s="95" t="s">
        <v>115</v>
      </c>
      <c r="G9" s="95" t="s">
        <v>102</v>
      </c>
      <c r="H9" s="95">
        <v>1400</v>
      </c>
      <c r="I9" s="95" t="s">
        <v>120</v>
      </c>
      <c r="J9" s="95">
        <v>111137</v>
      </c>
      <c r="K9" s="95" t="s">
        <v>127</v>
      </c>
      <c r="L9" s="94">
        <v>-727955.8</v>
      </c>
      <c r="M9" s="98">
        <v>-727955.8</v>
      </c>
    </row>
    <row r="10" spans="1:13" ht="15" x14ac:dyDescent="0.25">
      <c r="A10" s="99" t="str">
        <f t="shared" si="0"/>
        <v>YII1111201</v>
      </c>
      <c r="B10" s="99" t="str">
        <f t="shared" si="1"/>
        <v>1</v>
      </c>
      <c r="C10" s="100"/>
      <c r="D10" s="96">
        <v>41882</v>
      </c>
      <c r="E10" s="96">
        <v>41912</v>
      </c>
      <c r="F10" s="95" t="s">
        <v>115</v>
      </c>
      <c r="G10" s="95" t="s">
        <v>102</v>
      </c>
      <c r="H10" s="95">
        <v>1800</v>
      </c>
      <c r="I10" s="95" t="s">
        <v>123</v>
      </c>
      <c r="J10" s="95">
        <v>111201</v>
      </c>
      <c r="K10" s="95" t="s">
        <v>128</v>
      </c>
      <c r="L10" s="94">
        <v>-4044.96</v>
      </c>
      <c r="M10" s="98">
        <v>-4044.96</v>
      </c>
    </row>
    <row r="11" spans="1:13" ht="15" x14ac:dyDescent="0.25">
      <c r="A11" s="99" t="str">
        <f t="shared" si="0"/>
        <v>YII1121105</v>
      </c>
      <c r="B11" s="99" t="str">
        <f t="shared" si="1"/>
        <v>1</v>
      </c>
      <c r="C11" s="100"/>
      <c r="D11" s="96">
        <v>41882</v>
      </c>
      <c r="E11" s="96">
        <v>41912</v>
      </c>
      <c r="F11" s="95" t="s">
        <v>115</v>
      </c>
      <c r="G11" s="95" t="s">
        <v>102</v>
      </c>
      <c r="H11" s="95">
        <v>1700</v>
      </c>
      <c r="I11" s="95" t="s">
        <v>129</v>
      </c>
      <c r="J11" s="95">
        <v>121105</v>
      </c>
      <c r="K11" s="95" t="s">
        <v>130</v>
      </c>
      <c r="L11" s="94">
        <v>4190979.13</v>
      </c>
      <c r="M11" s="98">
        <v>224288.7</v>
      </c>
    </row>
    <row r="12" spans="1:13" ht="15" x14ac:dyDescent="0.25">
      <c r="A12" s="99" t="str">
        <f t="shared" si="0"/>
        <v>YII1121117</v>
      </c>
      <c r="B12" s="99" t="str">
        <f t="shared" si="1"/>
        <v>1</v>
      </c>
      <c r="C12" s="100"/>
      <c r="D12" s="96">
        <v>41882</v>
      </c>
      <c r="E12" s="96">
        <v>41912</v>
      </c>
      <c r="F12" s="95" t="s">
        <v>115</v>
      </c>
      <c r="G12" s="95" t="s">
        <v>102</v>
      </c>
      <c r="H12" s="95">
        <v>1220</v>
      </c>
      <c r="I12" s="95" t="s">
        <v>131</v>
      </c>
      <c r="J12" s="95">
        <v>121117</v>
      </c>
      <c r="K12" s="95" t="s">
        <v>132</v>
      </c>
      <c r="L12" s="94">
        <v>6679452.0599999996</v>
      </c>
      <c r="M12" s="98">
        <v>20465068.489999998</v>
      </c>
    </row>
    <row r="13" spans="1:13" ht="15" x14ac:dyDescent="0.25">
      <c r="A13" s="99" t="str">
        <f t="shared" si="0"/>
        <v>YII1141280</v>
      </c>
      <c r="B13" s="99" t="str">
        <f t="shared" si="1"/>
        <v>1</v>
      </c>
      <c r="C13" s="100"/>
      <c r="D13" s="96">
        <v>41882</v>
      </c>
      <c r="E13" s="96">
        <v>41912</v>
      </c>
      <c r="F13" s="95" t="s">
        <v>115</v>
      </c>
      <c r="G13" s="95" t="s">
        <v>102</v>
      </c>
      <c r="H13" s="95">
        <v>1700</v>
      </c>
      <c r="I13" s="95" t="s">
        <v>129</v>
      </c>
      <c r="J13" s="95">
        <v>141280</v>
      </c>
      <c r="K13" s="95" t="s">
        <v>133</v>
      </c>
      <c r="L13" s="94">
        <v>0</v>
      </c>
      <c r="M13" s="98">
        <v>1276.58</v>
      </c>
    </row>
    <row r="14" spans="1:13" ht="15" x14ac:dyDescent="0.25">
      <c r="A14" s="99" t="str">
        <f t="shared" si="0"/>
        <v>YII1141283</v>
      </c>
      <c r="B14" s="99" t="str">
        <f t="shared" si="1"/>
        <v>1</v>
      </c>
      <c r="C14" s="100"/>
      <c r="D14" s="96">
        <v>41882</v>
      </c>
      <c r="E14" s="96">
        <v>41912</v>
      </c>
      <c r="F14" s="95" t="s">
        <v>115</v>
      </c>
      <c r="G14" s="95" t="s">
        <v>102</v>
      </c>
      <c r="H14" s="95">
        <v>1700</v>
      </c>
      <c r="I14" s="95" t="s">
        <v>129</v>
      </c>
      <c r="J14" s="95">
        <v>141283</v>
      </c>
      <c r="K14" s="95" t="s">
        <v>134</v>
      </c>
      <c r="L14" s="94">
        <v>15314.42</v>
      </c>
      <c r="M14" s="98">
        <v>9696.42</v>
      </c>
    </row>
    <row r="15" spans="1:13" ht="15" x14ac:dyDescent="0.25">
      <c r="A15" s="99" t="str">
        <f t="shared" si="0"/>
        <v>YII1160102</v>
      </c>
      <c r="B15" s="99" t="str">
        <f t="shared" si="1"/>
        <v>1</v>
      </c>
      <c r="C15" s="100"/>
      <c r="D15" s="96">
        <v>41882</v>
      </c>
      <c r="E15" s="96">
        <v>41912</v>
      </c>
      <c r="F15" s="95" t="s">
        <v>115</v>
      </c>
      <c r="G15" s="95" t="s">
        <v>102</v>
      </c>
      <c r="H15" s="95">
        <v>1400</v>
      </c>
      <c r="I15" s="95" t="s">
        <v>120</v>
      </c>
      <c r="J15" s="95">
        <v>160102</v>
      </c>
      <c r="K15" s="95" t="s">
        <v>135</v>
      </c>
      <c r="L15" s="94">
        <v>0</v>
      </c>
      <c r="M15" s="98">
        <v>0</v>
      </c>
    </row>
    <row r="16" spans="1:13" ht="15" x14ac:dyDescent="0.25">
      <c r="A16" s="99" t="str">
        <f t="shared" si="0"/>
        <v>YII1160119</v>
      </c>
      <c r="B16" s="99" t="str">
        <f t="shared" si="1"/>
        <v>1</v>
      </c>
      <c r="C16" s="100"/>
      <c r="D16" s="96">
        <v>41882</v>
      </c>
      <c r="E16" s="96">
        <v>41912</v>
      </c>
      <c r="F16" s="95" t="s">
        <v>115</v>
      </c>
      <c r="G16" s="95" t="s">
        <v>102</v>
      </c>
      <c r="H16" s="95">
        <v>1400</v>
      </c>
      <c r="I16" s="95" t="s">
        <v>120</v>
      </c>
      <c r="J16" s="95">
        <v>160119</v>
      </c>
      <c r="K16" s="95" t="s">
        <v>136</v>
      </c>
      <c r="L16" s="94">
        <v>0</v>
      </c>
      <c r="M16" s="98">
        <v>0</v>
      </c>
    </row>
    <row r="17" spans="1:13" ht="15" x14ac:dyDescent="0.25">
      <c r="A17" s="99" t="str">
        <f t="shared" si="0"/>
        <v>YII1160238</v>
      </c>
      <c r="B17" s="99" t="str">
        <f t="shared" si="1"/>
        <v>1</v>
      </c>
      <c r="C17" s="100"/>
      <c r="D17" s="96">
        <v>41882</v>
      </c>
      <c r="E17" s="96">
        <v>41912</v>
      </c>
      <c r="F17" s="95" t="s">
        <v>115</v>
      </c>
      <c r="G17" s="95" t="s">
        <v>102</v>
      </c>
      <c r="H17" s="95">
        <v>1400</v>
      </c>
      <c r="I17" s="95" t="s">
        <v>120</v>
      </c>
      <c r="J17" s="95">
        <v>160238</v>
      </c>
      <c r="K17" s="95" t="s">
        <v>137</v>
      </c>
      <c r="L17" s="94">
        <v>388641.97</v>
      </c>
      <c r="M17" s="98">
        <v>388641.97</v>
      </c>
    </row>
    <row r="18" spans="1:13" ht="15" x14ac:dyDescent="0.25">
      <c r="A18" s="99" t="str">
        <f t="shared" si="0"/>
        <v>YII1170120</v>
      </c>
      <c r="B18" s="99" t="str">
        <f t="shared" si="1"/>
        <v>1</v>
      </c>
      <c r="C18" s="100"/>
      <c r="D18" s="96">
        <v>41882</v>
      </c>
      <c r="E18" s="96">
        <v>41912</v>
      </c>
      <c r="F18" s="95" t="s">
        <v>115</v>
      </c>
      <c r="G18" s="95" t="s">
        <v>102</v>
      </c>
      <c r="H18" s="95">
        <v>1230</v>
      </c>
      <c r="I18" s="95" t="s">
        <v>125</v>
      </c>
      <c r="J18" s="95">
        <v>170120</v>
      </c>
      <c r="K18" s="95" t="s">
        <v>138</v>
      </c>
      <c r="L18" s="94">
        <v>-59500.5</v>
      </c>
      <c r="M18" s="98">
        <v>121622.5</v>
      </c>
    </row>
    <row r="19" spans="1:13" ht="15" x14ac:dyDescent="0.25">
      <c r="A19" s="99" t="str">
        <f t="shared" si="0"/>
        <v>YII1170126</v>
      </c>
      <c r="B19" s="99" t="str">
        <f t="shared" si="1"/>
        <v>1</v>
      </c>
      <c r="C19" s="100"/>
      <c r="D19" s="96">
        <v>41882</v>
      </c>
      <c r="E19" s="96">
        <v>41912</v>
      </c>
      <c r="F19" s="95" t="s">
        <v>115</v>
      </c>
      <c r="G19" s="95" t="s">
        <v>102</v>
      </c>
      <c r="H19" s="95">
        <v>1230</v>
      </c>
      <c r="I19" s="95" t="s">
        <v>125</v>
      </c>
      <c r="J19" s="95">
        <v>170126</v>
      </c>
      <c r="K19" s="95" t="s">
        <v>139</v>
      </c>
      <c r="L19" s="94">
        <v>8343000</v>
      </c>
      <c r="M19" s="98">
        <v>21001300</v>
      </c>
    </row>
    <row r="20" spans="1:13" ht="15" x14ac:dyDescent="0.25">
      <c r="A20" s="99" t="str">
        <f t="shared" si="0"/>
        <v>YII1201151</v>
      </c>
      <c r="B20" s="99" t="str">
        <f t="shared" si="1"/>
        <v>2</v>
      </c>
      <c r="C20" s="100"/>
      <c r="D20" s="96">
        <v>41882</v>
      </c>
      <c r="E20" s="96">
        <v>41912</v>
      </c>
      <c r="F20" s="95" t="s">
        <v>115</v>
      </c>
      <c r="G20" s="95" t="s">
        <v>102</v>
      </c>
      <c r="H20" s="95">
        <v>2110</v>
      </c>
      <c r="I20" s="95" t="s">
        <v>140</v>
      </c>
      <c r="J20" s="95">
        <v>201151</v>
      </c>
      <c r="K20" s="95" t="s">
        <v>141</v>
      </c>
      <c r="L20" s="94">
        <v>-3000000000</v>
      </c>
      <c r="M20" s="98">
        <v>-3000000000</v>
      </c>
    </row>
    <row r="21" spans="1:13" ht="15" x14ac:dyDescent="0.25">
      <c r="A21" s="99" t="str">
        <f t="shared" si="0"/>
        <v>YII1210109</v>
      </c>
      <c r="B21" s="99" t="str">
        <f t="shared" si="1"/>
        <v>2</v>
      </c>
      <c r="C21" s="100"/>
      <c r="D21" s="96">
        <v>41882</v>
      </c>
      <c r="E21" s="96">
        <v>41912</v>
      </c>
      <c r="F21" s="95" t="s">
        <v>115</v>
      </c>
      <c r="G21" s="95" t="s">
        <v>102</v>
      </c>
      <c r="H21" s="95">
        <v>2250</v>
      </c>
      <c r="I21" s="95" t="s">
        <v>142</v>
      </c>
      <c r="J21" s="95">
        <v>210109</v>
      </c>
      <c r="K21" s="95" t="s">
        <v>208</v>
      </c>
      <c r="L21" s="94">
        <v>0</v>
      </c>
      <c r="M21" s="98">
        <v>-15607.04</v>
      </c>
    </row>
    <row r="22" spans="1:13" ht="15" x14ac:dyDescent="0.25">
      <c r="A22" s="99" t="str">
        <f t="shared" si="0"/>
        <v>YII1210117</v>
      </c>
      <c r="B22" s="99" t="str">
        <f t="shared" si="1"/>
        <v>2</v>
      </c>
      <c r="C22" s="100"/>
      <c r="D22" s="96">
        <v>41882</v>
      </c>
      <c r="E22" s="96">
        <v>41912</v>
      </c>
      <c r="F22" s="95" t="s">
        <v>115</v>
      </c>
      <c r="G22" s="95" t="s">
        <v>102</v>
      </c>
      <c r="H22" s="95">
        <v>2250</v>
      </c>
      <c r="I22" s="95" t="s">
        <v>142</v>
      </c>
      <c r="J22" s="95">
        <v>210117</v>
      </c>
      <c r="K22" s="95" t="s">
        <v>143</v>
      </c>
      <c r="L22" s="94">
        <v>-5666525.4500000002</v>
      </c>
      <c r="M22" s="98">
        <v>-8855274.0199999996</v>
      </c>
    </row>
    <row r="23" spans="1:13" ht="15" x14ac:dyDescent="0.25">
      <c r="A23" s="99" t="str">
        <f t="shared" si="0"/>
        <v>YII1210132</v>
      </c>
      <c r="B23" s="99" t="str">
        <f t="shared" si="1"/>
        <v>2</v>
      </c>
      <c r="C23" s="100"/>
      <c r="D23" s="96">
        <v>41882</v>
      </c>
      <c r="E23" s="96">
        <v>41912</v>
      </c>
      <c r="F23" s="95" t="s">
        <v>115</v>
      </c>
      <c r="G23" s="95" t="s">
        <v>102</v>
      </c>
      <c r="H23" s="95">
        <v>2250</v>
      </c>
      <c r="I23" s="95" t="s">
        <v>142</v>
      </c>
      <c r="J23" s="95">
        <v>210132</v>
      </c>
      <c r="K23" s="95" t="s">
        <v>144</v>
      </c>
      <c r="L23" s="94">
        <v>-2302.23</v>
      </c>
      <c r="M23" s="98">
        <v>-16963.689999999999</v>
      </c>
    </row>
    <row r="24" spans="1:13" ht="15" x14ac:dyDescent="0.25">
      <c r="A24" s="99" t="str">
        <f t="shared" si="0"/>
        <v>YII1210135</v>
      </c>
      <c r="B24" s="99" t="str">
        <f t="shared" si="1"/>
        <v>2</v>
      </c>
      <c r="C24" s="100"/>
      <c r="D24" s="96">
        <v>41882</v>
      </c>
      <c r="E24" s="96">
        <v>41912</v>
      </c>
      <c r="F24" s="95" t="s">
        <v>115</v>
      </c>
      <c r="G24" s="95" t="s">
        <v>102</v>
      </c>
      <c r="H24" s="95">
        <v>2250</v>
      </c>
      <c r="I24" s="95" t="s">
        <v>142</v>
      </c>
      <c r="J24" s="95">
        <v>210135</v>
      </c>
      <c r="K24" s="95" t="s">
        <v>209</v>
      </c>
      <c r="L24" s="94">
        <v>0</v>
      </c>
      <c r="M24" s="98">
        <v>-119285.81</v>
      </c>
    </row>
    <row r="25" spans="1:13" ht="15" x14ac:dyDescent="0.25">
      <c r="A25" s="99" t="str">
        <f t="shared" si="0"/>
        <v>YII1210138</v>
      </c>
      <c r="B25" s="99" t="str">
        <f t="shared" si="1"/>
        <v>2</v>
      </c>
      <c r="C25" s="100"/>
      <c r="D25" s="96">
        <v>41882</v>
      </c>
      <c r="E25" s="96">
        <v>41912</v>
      </c>
      <c r="F25" s="95" t="s">
        <v>115</v>
      </c>
      <c r="G25" s="95" t="s">
        <v>102</v>
      </c>
      <c r="H25" s="95">
        <v>2250</v>
      </c>
      <c r="I25" s="95" t="s">
        <v>142</v>
      </c>
      <c r="J25" s="95">
        <v>210138</v>
      </c>
      <c r="K25" s="95" t="s">
        <v>145</v>
      </c>
      <c r="L25" s="94">
        <v>-320226</v>
      </c>
      <c r="M25" s="98">
        <v>-320226</v>
      </c>
    </row>
    <row r="26" spans="1:13" ht="15" x14ac:dyDescent="0.25">
      <c r="A26" s="99" t="str">
        <f t="shared" si="0"/>
        <v>YII1210140</v>
      </c>
      <c r="B26" s="99" t="str">
        <f t="shared" si="1"/>
        <v>2</v>
      </c>
      <c r="C26" s="100"/>
      <c r="D26" s="96">
        <v>41882</v>
      </c>
      <c r="E26" s="96">
        <v>41912</v>
      </c>
      <c r="F26" s="95" t="s">
        <v>115</v>
      </c>
      <c r="G26" s="95" t="s">
        <v>102</v>
      </c>
      <c r="H26" s="95">
        <v>2250</v>
      </c>
      <c r="I26" s="95" t="s">
        <v>142</v>
      </c>
      <c r="J26" s="95">
        <v>210140</v>
      </c>
      <c r="K26" s="95" t="s">
        <v>146</v>
      </c>
      <c r="L26" s="94">
        <v>-12798</v>
      </c>
      <c r="M26" s="98">
        <v>-31524</v>
      </c>
    </row>
    <row r="27" spans="1:13" ht="15" x14ac:dyDescent="0.25">
      <c r="A27" s="99" t="str">
        <f t="shared" si="0"/>
        <v>YII1211103</v>
      </c>
      <c r="B27" s="99" t="str">
        <f t="shared" si="1"/>
        <v>2</v>
      </c>
      <c r="C27" s="100"/>
      <c r="D27" s="96">
        <v>41882</v>
      </c>
      <c r="E27" s="96">
        <v>41912</v>
      </c>
      <c r="F27" s="95" t="s">
        <v>115</v>
      </c>
      <c r="G27" s="95" t="s">
        <v>102</v>
      </c>
      <c r="H27" s="95">
        <v>2250</v>
      </c>
      <c r="I27" s="95" t="s">
        <v>142</v>
      </c>
      <c r="J27" s="95">
        <v>211103</v>
      </c>
      <c r="K27" s="95" t="s">
        <v>147</v>
      </c>
      <c r="L27" s="94">
        <v>0</v>
      </c>
      <c r="M27" s="98">
        <v>0</v>
      </c>
    </row>
    <row r="28" spans="1:13" ht="15" x14ac:dyDescent="0.25">
      <c r="A28" s="99" t="str">
        <f t="shared" si="0"/>
        <v>YII1211106</v>
      </c>
      <c r="B28" s="99" t="str">
        <f t="shared" si="1"/>
        <v>2</v>
      </c>
      <c r="C28" s="100"/>
      <c r="D28" s="96">
        <v>41882</v>
      </c>
      <c r="E28" s="96">
        <v>41912</v>
      </c>
      <c r="F28" s="95" t="s">
        <v>115</v>
      </c>
      <c r="G28" s="95" t="s">
        <v>102</v>
      </c>
      <c r="H28" s="95">
        <v>2250</v>
      </c>
      <c r="I28" s="95" t="s">
        <v>142</v>
      </c>
      <c r="J28" s="95">
        <v>211106</v>
      </c>
      <c r="K28" s="95" t="s">
        <v>148</v>
      </c>
      <c r="L28" s="94">
        <v>-2856.2</v>
      </c>
      <c r="M28" s="98">
        <v>-2856.2</v>
      </c>
    </row>
    <row r="29" spans="1:13" ht="15" x14ac:dyDescent="0.25">
      <c r="A29" s="99" t="str">
        <f t="shared" si="0"/>
        <v>YII1260102</v>
      </c>
      <c r="B29" s="99" t="str">
        <f t="shared" si="1"/>
        <v>2</v>
      </c>
      <c r="C29" s="100"/>
      <c r="D29" s="96">
        <v>41882</v>
      </c>
      <c r="E29" s="96">
        <v>41912</v>
      </c>
      <c r="F29" s="95" t="s">
        <v>115</v>
      </c>
      <c r="G29" s="95" t="s">
        <v>102</v>
      </c>
      <c r="H29" s="95">
        <v>2220</v>
      </c>
      <c r="I29" s="95" t="s">
        <v>149</v>
      </c>
      <c r="J29" s="95">
        <v>260102</v>
      </c>
      <c r="K29" s="95" t="s">
        <v>150</v>
      </c>
      <c r="L29" s="94">
        <v>0</v>
      </c>
      <c r="M29" s="98">
        <v>0</v>
      </c>
    </row>
    <row r="30" spans="1:13" ht="15" x14ac:dyDescent="0.25">
      <c r="A30" s="99" t="str">
        <f t="shared" si="0"/>
        <v>YII1260127</v>
      </c>
      <c r="B30" s="99" t="str">
        <f t="shared" si="1"/>
        <v>2</v>
      </c>
      <c r="C30" s="100"/>
      <c r="D30" s="96">
        <v>41882</v>
      </c>
      <c r="E30" s="96">
        <v>41912</v>
      </c>
      <c r="F30" s="95" t="s">
        <v>115</v>
      </c>
      <c r="G30" s="95" t="s">
        <v>102</v>
      </c>
      <c r="H30" s="95">
        <v>2220</v>
      </c>
      <c r="I30" s="95" t="s">
        <v>149</v>
      </c>
      <c r="J30" s="95">
        <v>260127</v>
      </c>
      <c r="K30" s="95" t="s">
        <v>151</v>
      </c>
      <c r="L30" s="94">
        <v>0</v>
      </c>
      <c r="M30" s="98">
        <v>0</v>
      </c>
    </row>
    <row r="31" spans="1:13" ht="15" x14ac:dyDescent="0.25">
      <c r="A31" s="99" t="str">
        <f t="shared" si="0"/>
        <v>YII1260206</v>
      </c>
      <c r="B31" s="99" t="str">
        <f t="shared" si="1"/>
        <v>2</v>
      </c>
      <c r="C31" s="100"/>
      <c r="D31" s="96">
        <v>41882</v>
      </c>
      <c r="E31" s="96">
        <v>41912</v>
      </c>
      <c r="F31" s="95" t="s">
        <v>115</v>
      </c>
      <c r="G31" s="95" t="s">
        <v>102</v>
      </c>
      <c r="H31" s="95">
        <v>2250</v>
      </c>
      <c r="I31" s="95" t="s">
        <v>142</v>
      </c>
      <c r="J31" s="95">
        <v>260206</v>
      </c>
      <c r="K31" s="95" t="s">
        <v>152</v>
      </c>
      <c r="L31" s="94">
        <v>2.5</v>
      </c>
      <c r="M31" s="98">
        <v>2.5</v>
      </c>
    </row>
    <row r="32" spans="1:13" ht="15" x14ac:dyDescent="0.25">
      <c r="A32" s="99" t="str">
        <f t="shared" si="0"/>
        <v>YII1260930</v>
      </c>
      <c r="B32" s="99" t="str">
        <f t="shared" si="1"/>
        <v>2</v>
      </c>
      <c r="C32" s="100"/>
      <c r="D32" s="96">
        <v>41882</v>
      </c>
      <c r="E32" s="96">
        <v>41912</v>
      </c>
      <c r="F32" s="95" t="s">
        <v>115</v>
      </c>
      <c r="G32" s="95" t="s">
        <v>102</v>
      </c>
      <c r="H32" s="95">
        <v>2250</v>
      </c>
      <c r="I32" s="95" t="s">
        <v>142</v>
      </c>
      <c r="J32" s="95">
        <v>260930</v>
      </c>
      <c r="K32" s="95" t="s">
        <v>153</v>
      </c>
      <c r="L32" s="94">
        <v>-700382.55</v>
      </c>
      <c r="M32" s="98">
        <v>-1094523.46</v>
      </c>
    </row>
    <row r="33" spans="1:15" ht="15" x14ac:dyDescent="0.25">
      <c r="A33" s="99" t="str">
        <f t="shared" si="0"/>
        <v>YII1281101</v>
      </c>
      <c r="B33" s="99" t="str">
        <f t="shared" si="1"/>
        <v>2</v>
      </c>
      <c r="C33" s="100"/>
      <c r="D33" s="96">
        <v>41882</v>
      </c>
      <c r="E33" s="96">
        <v>41912</v>
      </c>
      <c r="F33" s="95" t="s">
        <v>115</v>
      </c>
      <c r="G33" s="95" t="s">
        <v>102</v>
      </c>
      <c r="H33" s="95">
        <v>2150</v>
      </c>
      <c r="I33" s="95" t="s">
        <v>154</v>
      </c>
      <c r="J33" s="95">
        <v>281101</v>
      </c>
      <c r="K33" s="95" t="s">
        <v>155</v>
      </c>
      <c r="L33" s="94">
        <v>-31381638.68</v>
      </c>
      <c r="M33" s="98">
        <v>-31381638.68</v>
      </c>
    </row>
    <row r="34" spans="1:15" ht="15" x14ac:dyDescent="0.25">
      <c r="A34" s="99" t="str">
        <f t="shared" si="0"/>
        <v>YII1281102</v>
      </c>
      <c r="B34" s="99" t="str">
        <f t="shared" si="1"/>
        <v>2</v>
      </c>
      <c r="C34" s="100"/>
      <c r="D34" s="96">
        <v>41882</v>
      </c>
      <c r="E34" s="96">
        <v>41912</v>
      </c>
      <c r="F34" s="95" t="s">
        <v>115</v>
      </c>
      <c r="G34" s="95" t="s">
        <v>102</v>
      </c>
      <c r="H34" s="95">
        <v>2150</v>
      </c>
      <c r="I34" s="95" t="s">
        <v>154</v>
      </c>
      <c r="J34" s="95">
        <v>281102</v>
      </c>
      <c r="K34" s="95" t="s">
        <v>156</v>
      </c>
      <c r="L34" s="94">
        <v>322893</v>
      </c>
      <c r="M34" s="98">
        <v>322893</v>
      </c>
    </row>
    <row r="35" spans="1:15" ht="15" x14ac:dyDescent="0.25">
      <c r="A35" s="99" t="str">
        <f t="shared" si="0"/>
        <v>YII1281212</v>
      </c>
      <c r="B35" s="99" t="str">
        <f t="shared" si="1"/>
        <v>2</v>
      </c>
      <c r="C35" s="100"/>
      <c r="D35" s="96">
        <v>41882</v>
      </c>
      <c r="E35" s="96">
        <v>41912</v>
      </c>
      <c r="F35" s="95" t="s">
        <v>115</v>
      </c>
      <c r="G35" s="95" t="s">
        <v>102</v>
      </c>
      <c r="H35" s="95">
        <v>2250</v>
      </c>
      <c r="I35" s="95" t="s">
        <v>142</v>
      </c>
      <c r="J35" s="95">
        <v>281212</v>
      </c>
      <c r="K35" s="95" t="s">
        <v>157</v>
      </c>
      <c r="L35" s="94">
        <v>-342205.68</v>
      </c>
      <c r="M35" s="98">
        <v>-394413.87</v>
      </c>
    </row>
    <row r="36" spans="1:15" ht="15" x14ac:dyDescent="0.25">
      <c r="A36" s="99" t="str">
        <f t="shared" si="0"/>
        <v>YII1304201</v>
      </c>
      <c r="B36" s="99" t="str">
        <f t="shared" si="1"/>
        <v>3</v>
      </c>
      <c r="C36" s="100">
        <v>5.2</v>
      </c>
      <c r="D36" s="96">
        <v>41882</v>
      </c>
      <c r="E36" s="96">
        <v>41912</v>
      </c>
      <c r="F36" s="95" t="s">
        <v>115</v>
      </c>
      <c r="G36" s="95" t="s">
        <v>102</v>
      </c>
      <c r="H36" s="95">
        <v>5110</v>
      </c>
      <c r="I36" s="95" t="s">
        <v>158</v>
      </c>
      <c r="J36" s="95">
        <v>304201</v>
      </c>
      <c r="K36" s="95" t="s">
        <v>159</v>
      </c>
      <c r="L36" s="94">
        <v>-1504101.75</v>
      </c>
      <c r="M36" s="98">
        <v>-1690442.97</v>
      </c>
      <c r="N36" s="101">
        <f>SUM(M36:M40)</f>
        <v>-139627824.22</v>
      </c>
    </row>
    <row r="37" spans="1:15" ht="15" x14ac:dyDescent="0.25">
      <c r="A37" s="99" t="str">
        <f t="shared" si="0"/>
        <v>YII1304214</v>
      </c>
      <c r="B37" s="99" t="str">
        <f t="shared" si="1"/>
        <v>3</v>
      </c>
      <c r="C37" s="100">
        <v>5.2</v>
      </c>
      <c r="D37" s="96">
        <v>41882</v>
      </c>
      <c r="E37" s="96">
        <v>41912</v>
      </c>
      <c r="F37" s="95" t="s">
        <v>115</v>
      </c>
      <c r="G37" s="95" t="s">
        <v>102</v>
      </c>
      <c r="H37" s="95">
        <v>5110</v>
      </c>
      <c r="I37" s="95" t="s">
        <v>158</v>
      </c>
      <c r="J37" s="95">
        <v>304214</v>
      </c>
      <c r="K37" s="95" t="s">
        <v>160</v>
      </c>
      <c r="L37" s="94">
        <v>13095242.5</v>
      </c>
      <c r="M37" s="98">
        <v>12895265.5</v>
      </c>
    </row>
    <row r="38" spans="1:15" ht="15" x14ac:dyDescent="0.25">
      <c r="A38" s="99" t="str">
        <f t="shared" si="0"/>
        <v>YII1304218</v>
      </c>
      <c r="B38" s="99" t="str">
        <f t="shared" si="1"/>
        <v>3</v>
      </c>
      <c r="C38" s="100">
        <v>5.2</v>
      </c>
      <c r="D38" s="96">
        <v>41882</v>
      </c>
      <c r="E38" s="96">
        <v>41912</v>
      </c>
      <c r="F38" s="95" t="s">
        <v>115</v>
      </c>
      <c r="G38" s="95" t="s">
        <v>102</v>
      </c>
      <c r="H38" s="95">
        <v>5110</v>
      </c>
      <c r="I38" s="95" t="s">
        <v>158</v>
      </c>
      <c r="J38" s="95">
        <v>304218</v>
      </c>
      <c r="K38" s="95" t="s">
        <v>161</v>
      </c>
      <c r="L38" s="94">
        <v>-6679452.0599999996</v>
      </c>
      <c r="M38" s="98">
        <v>-20465068.489999998</v>
      </c>
    </row>
    <row r="39" spans="1:15" ht="15" x14ac:dyDescent="0.25">
      <c r="A39" s="99" t="str">
        <f t="shared" si="0"/>
        <v>YII1304234</v>
      </c>
      <c r="B39" s="99" t="str">
        <f t="shared" si="1"/>
        <v>3</v>
      </c>
      <c r="C39" s="100">
        <v>5.2</v>
      </c>
      <c r="D39" s="96">
        <v>41882</v>
      </c>
      <c r="E39" s="96">
        <v>41912</v>
      </c>
      <c r="F39" s="95" t="s">
        <v>115</v>
      </c>
      <c r="G39" s="95" t="s">
        <v>102</v>
      </c>
      <c r="H39" s="95">
        <v>5110</v>
      </c>
      <c r="I39" s="95" t="s">
        <v>158</v>
      </c>
      <c r="J39" s="95">
        <v>304234</v>
      </c>
      <c r="K39" s="95" t="s">
        <v>162</v>
      </c>
      <c r="L39" s="94">
        <v>-106426319</v>
      </c>
      <c r="M39" s="98">
        <v>-118298346.5</v>
      </c>
    </row>
    <row r="40" spans="1:15" ht="15" x14ac:dyDescent="0.25">
      <c r="A40" s="99" t="str">
        <f t="shared" si="0"/>
        <v>YII1304501</v>
      </c>
      <c r="B40" s="99" t="str">
        <f t="shared" si="1"/>
        <v>3</v>
      </c>
      <c r="C40" s="100">
        <v>5.2</v>
      </c>
      <c r="D40" s="96">
        <v>41882</v>
      </c>
      <c r="E40" s="96">
        <v>41912</v>
      </c>
      <c r="F40" s="95" t="s">
        <v>115</v>
      </c>
      <c r="G40" s="95" t="s">
        <v>102</v>
      </c>
      <c r="H40" s="95">
        <v>5120</v>
      </c>
      <c r="I40" s="95" t="s">
        <v>163</v>
      </c>
      <c r="J40" s="95">
        <v>304501</v>
      </c>
      <c r="K40" s="95" t="s">
        <v>164</v>
      </c>
      <c r="L40" s="94">
        <v>-11191657.83</v>
      </c>
      <c r="M40" s="98">
        <v>-12069231.76</v>
      </c>
    </row>
    <row r="41" spans="1:15" ht="15" x14ac:dyDescent="0.25">
      <c r="A41" s="99" t="str">
        <f t="shared" si="0"/>
        <v>YII1311617</v>
      </c>
      <c r="B41" s="99" t="str">
        <f t="shared" si="1"/>
        <v>3</v>
      </c>
      <c r="C41" s="100"/>
      <c r="D41" s="96">
        <v>41882</v>
      </c>
      <c r="E41" s="96">
        <v>41912</v>
      </c>
      <c r="F41" s="95" t="s">
        <v>115</v>
      </c>
      <c r="G41" s="95" t="s">
        <v>102</v>
      </c>
      <c r="H41" s="95">
        <v>5170</v>
      </c>
      <c r="I41" s="95" t="s">
        <v>165</v>
      </c>
      <c r="J41" s="95">
        <v>311617</v>
      </c>
      <c r="K41" s="140" t="s">
        <v>166</v>
      </c>
      <c r="L41" s="141">
        <v>-263392.5</v>
      </c>
      <c r="M41" s="142">
        <v>-444515.5</v>
      </c>
    </row>
    <row r="42" spans="1:15" ht="15" x14ac:dyDescent="0.25">
      <c r="A42" s="99" t="str">
        <f t="shared" si="0"/>
        <v>YII1311622</v>
      </c>
      <c r="B42" s="99" t="str">
        <f t="shared" si="1"/>
        <v>3</v>
      </c>
      <c r="C42" s="100"/>
      <c r="D42" s="96">
        <v>41882</v>
      </c>
      <c r="E42" s="96">
        <v>41912</v>
      </c>
      <c r="F42" s="95" t="s">
        <v>115</v>
      </c>
      <c r="G42" s="95" t="s">
        <v>102</v>
      </c>
      <c r="H42" s="95">
        <v>5170</v>
      </c>
      <c r="I42" s="95" t="s">
        <v>165</v>
      </c>
      <c r="J42" s="95">
        <v>311622</v>
      </c>
      <c r="K42" s="140" t="s">
        <v>167</v>
      </c>
      <c r="L42" s="141">
        <v>-8343000</v>
      </c>
      <c r="M42" s="142">
        <v>-21001300</v>
      </c>
    </row>
    <row r="43" spans="1:15" ht="15" x14ac:dyDescent="0.25">
      <c r="A43" s="99" t="str">
        <f t="shared" si="0"/>
        <v>YII1401201</v>
      </c>
      <c r="B43" s="99" t="str">
        <f t="shared" si="1"/>
        <v>4</v>
      </c>
      <c r="C43" s="100">
        <v>6.3</v>
      </c>
      <c r="D43" s="96">
        <v>41882</v>
      </c>
      <c r="E43" s="96">
        <v>41912</v>
      </c>
      <c r="F43" s="95" t="s">
        <v>115</v>
      </c>
      <c r="G43" s="95" t="s">
        <v>102</v>
      </c>
      <c r="H43" s="95">
        <v>4160</v>
      </c>
      <c r="I43" s="95" t="s">
        <v>168</v>
      </c>
      <c r="J43" s="95">
        <v>401201</v>
      </c>
      <c r="K43" s="95" t="s">
        <v>169</v>
      </c>
      <c r="L43" s="94">
        <v>2888.62</v>
      </c>
      <c r="M43" s="98">
        <v>17550.080000000002</v>
      </c>
      <c r="N43" s="101"/>
    </row>
    <row r="44" spans="1:15" ht="15" x14ac:dyDescent="0.25">
      <c r="A44" s="99" t="str">
        <f t="shared" si="0"/>
        <v>YII1401501</v>
      </c>
      <c r="B44" s="99" t="str">
        <f t="shared" si="1"/>
        <v>4</v>
      </c>
      <c r="C44" s="100">
        <v>6.1</v>
      </c>
      <c r="D44" s="96">
        <v>41882</v>
      </c>
      <c r="E44" s="96">
        <v>41912</v>
      </c>
      <c r="F44" s="95" t="s">
        <v>115</v>
      </c>
      <c r="G44" s="95" t="s">
        <v>102</v>
      </c>
      <c r="H44" s="95">
        <v>4160</v>
      </c>
      <c r="I44" s="95" t="s">
        <v>168</v>
      </c>
      <c r="J44" s="95">
        <v>401501</v>
      </c>
      <c r="K44" s="95" t="s">
        <v>82</v>
      </c>
      <c r="L44" s="94">
        <v>13833739.5</v>
      </c>
      <c r="M44" s="98">
        <v>17022488.07</v>
      </c>
    </row>
    <row r="45" spans="1:15" ht="15" x14ac:dyDescent="0.25">
      <c r="A45" s="99" t="str">
        <f t="shared" si="0"/>
        <v>YII1401510</v>
      </c>
      <c r="B45" s="99" t="str">
        <f t="shared" si="1"/>
        <v>4</v>
      </c>
      <c r="C45" s="100">
        <v>6.3</v>
      </c>
      <c r="D45" s="96">
        <v>41882</v>
      </c>
      <c r="E45" s="96">
        <v>41912</v>
      </c>
      <c r="F45" s="95" t="s">
        <v>115</v>
      </c>
      <c r="G45" s="95" t="s">
        <v>102</v>
      </c>
      <c r="H45" s="95">
        <v>4160</v>
      </c>
      <c r="I45" s="95" t="s">
        <v>168</v>
      </c>
      <c r="J45" s="95">
        <v>401510</v>
      </c>
      <c r="K45" s="95" t="s">
        <v>170</v>
      </c>
      <c r="L45" s="94">
        <v>259352.08</v>
      </c>
      <c r="M45" s="98">
        <v>311560.27</v>
      </c>
    </row>
    <row r="46" spans="1:15" ht="15" x14ac:dyDescent="0.25">
      <c r="A46" s="99" t="str">
        <f t="shared" si="0"/>
        <v>YII1402109</v>
      </c>
      <c r="B46" s="99" t="str">
        <f t="shared" si="1"/>
        <v>4</v>
      </c>
      <c r="C46" s="100">
        <v>6.3</v>
      </c>
      <c r="D46" s="96">
        <v>41882</v>
      </c>
      <c r="E46" s="96">
        <v>41912</v>
      </c>
      <c r="F46" s="95" t="s">
        <v>115</v>
      </c>
      <c r="G46" s="95" t="s">
        <v>102</v>
      </c>
      <c r="H46" s="95">
        <v>4160</v>
      </c>
      <c r="I46" s="95" t="s">
        <v>168</v>
      </c>
      <c r="J46" s="95">
        <v>402109</v>
      </c>
      <c r="K46" s="95" t="s">
        <v>171</v>
      </c>
      <c r="L46" s="94">
        <v>4044.96</v>
      </c>
      <c r="M46" s="98">
        <v>19652</v>
      </c>
      <c r="O46">
        <f>39304/2</f>
        <v>19652</v>
      </c>
    </row>
    <row r="47" spans="1:15" ht="15" x14ac:dyDescent="0.25">
      <c r="A47" s="99" t="str">
        <f t="shared" si="0"/>
        <v>YII1402113</v>
      </c>
      <c r="B47" s="99" t="str">
        <f t="shared" si="1"/>
        <v>4</v>
      </c>
      <c r="C47" s="100">
        <v>6.3</v>
      </c>
      <c r="D47" s="96">
        <v>41882</v>
      </c>
      <c r="E47" s="96">
        <v>41912</v>
      </c>
      <c r="F47" s="95" t="s">
        <v>115</v>
      </c>
      <c r="G47" s="95" t="s">
        <v>102</v>
      </c>
      <c r="H47" s="95">
        <v>4160</v>
      </c>
      <c r="I47" s="95" t="s">
        <v>168</v>
      </c>
      <c r="J47" s="95">
        <v>402113</v>
      </c>
      <c r="K47" s="95" t="s">
        <v>84</v>
      </c>
      <c r="L47" s="94">
        <v>37452</v>
      </c>
      <c r="M47" s="98">
        <v>56178</v>
      </c>
    </row>
    <row r="48" spans="1:15" ht="15" x14ac:dyDescent="0.25">
      <c r="A48" s="99" t="str">
        <f t="shared" si="0"/>
        <v>YII1402142</v>
      </c>
      <c r="B48" s="99" t="str">
        <f t="shared" si="1"/>
        <v>4</v>
      </c>
      <c r="C48" s="100">
        <v>6.3</v>
      </c>
      <c r="D48" s="96">
        <v>41882</v>
      </c>
      <c r="E48" s="96">
        <v>41912</v>
      </c>
      <c r="F48" s="95" t="s">
        <v>115</v>
      </c>
      <c r="G48" s="95" t="s">
        <v>102</v>
      </c>
      <c r="H48" s="95">
        <v>4160</v>
      </c>
      <c r="I48" s="95" t="s">
        <v>168</v>
      </c>
      <c r="J48" s="95">
        <v>402142</v>
      </c>
      <c r="K48" s="95" t="s">
        <v>172</v>
      </c>
      <c r="L48" s="94">
        <v>232801.18</v>
      </c>
      <c r="M48" s="98">
        <v>352086.99</v>
      </c>
    </row>
    <row r="49" spans="1:13" ht="15" x14ac:dyDescent="0.25">
      <c r="A49" s="99" t="str">
        <f t="shared" si="0"/>
        <v>YII1413523</v>
      </c>
      <c r="B49" s="99" t="str">
        <f t="shared" si="1"/>
        <v>4</v>
      </c>
      <c r="C49" s="100">
        <v>6.3</v>
      </c>
      <c r="D49" s="96">
        <v>41882</v>
      </c>
      <c r="E49" s="96">
        <v>41912</v>
      </c>
      <c r="F49" s="95" t="s">
        <v>115</v>
      </c>
      <c r="G49" s="95" t="s">
        <v>102</v>
      </c>
      <c r="H49" s="95">
        <v>4170</v>
      </c>
      <c r="I49" s="95" t="s">
        <v>173</v>
      </c>
      <c r="J49" s="95">
        <v>413523</v>
      </c>
      <c r="K49" s="95" t="s">
        <v>97</v>
      </c>
      <c r="L49" s="94">
        <v>11095.55</v>
      </c>
      <c r="M49" s="98">
        <v>16713.55</v>
      </c>
    </row>
    <row r="50" spans="1:13" ht="15" x14ac:dyDescent="0.25">
      <c r="A50" s="99" t="str">
        <f t="shared" si="0"/>
        <v>YII1440102</v>
      </c>
      <c r="B50" s="99" t="str">
        <f t="shared" si="1"/>
        <v>4</v>
      </c>
      <c r="C50" s="100">
        <v>5.3</v>
      </c>
      <c r="D50" s="96">
        <v>41882</v>
      </c>
      <c r="E50" s="96">
        <v>41912</v>
      </c>
      <c r="F50" s="95" t="s">
        <v>115</v>
      </c>
      <c r="G50" s="95" t="s">
        <v>102</v>
      </c>
      <c r="H50" s="95">
        <v>4120</v>
      </c>
      <c r="I50" s="95" t="s">
        <v>174</v>
      </c>
      <c r="J50" s="95">
        <v>440102</v>
      </c>
      <c r="K50" s="95" t="s">
        <v>175</v>
      </c>
      <c r="L50" s="94">
        <v>15019</v>
      </c>
      <c r="M50" s="98">
        <v>43046.5</v>
      </c>
    </row>
    <row r="51" spans="1:13" ht="15" x14ac:dyDescent="0.25">
      <c r="A51" s="99" t="str">
        <f t="shared" si="0"/>
        <v>YII1440325</v>
      </c>
      <c r="B51" s="99" t="str">
        <f>LEFT(J51,1)</f>
        <v>4</v>
      </c>
      <c r="C51" s="100">
        <v>6.3</v>
      </c>
      <c r="D51" s="96">
        <v>41882</v>
      </c>
      <c r="E51" s="96">
        <v>41912</v>
      </c>
      <c r="F51" s="95" t="s">
        <v>115</v>
      </c>
      <c r="G51" s="95" t="s">
        <v>102</v>
      </c>
      <c r="H51" s="95">
        <v>4160</v>
      </c>
      <c r="I51" s="95" t="s">
        <v>168</v>
      </c>
      <c r="J51" s="95">
        <v>440325</v>
      </c>
      <c r="K51" s="95" t="s">
        <v>176</v>
      </c>
      <c r="L51" s="94">
        <v>1709850.2</v>
      </c>
      <c r="M51" s="98">
        <v>2103991.11</v>
      </c>
    </row>
    <row r="52" spans="1:13" ht="15" x14ac:dyDescent="0.25">
      <c r="A52" s="99" t="str">
        <f t="shared" si="0"/>
        <v>YII1440416</v>
      </c>
      <c r="B52" s="99" t="str">
        <f>LEFT(J52,1)</f>
        <v>4</v>
      </c>
      <c r="C52" s="100">
        <v>6.3</v>
      </c>
      <c r="D52" s="96">
        <v>41882</v>
      </c>
      <c r="E52" s="96">
        <v>41912</v>
      </c>
      <c r="F52" s="95" t="s">
        <v>115</v>
      </c>
      <c r="G52" s="95" t="s">
        <v>102</v>
      </c>
      <c r="H52" s="95">
        <v>4160</v>
      </c>
      <c r="I52" s="95" t="s">
        <v>168</v>
      </c>
      <c r="J52" s="95">
        <v>440416</v>
      </c>
      <c r="K52" s="95" t="s">
        <v>177</v>
      </c>
      <c r="L52" s="94">
        <v>0</v>
      </c>
      <c r="M52" s="98">
        <v>0</v>
      </c>
    </row>
    <row r="55" spans="1:13" x14ac:dyDescent="0.2">
      <c r="M55" s="144">
        <f>SUBTOTAL(9,M2:M54)</f>
        <v>-8.8149681687355042E-7</v>
      </c>
    </row>
    <row r="57" spans="1:13" x14ac:dyDescent="0.2">
      <c r="M57" s="144">
        <f>M55/10000000</f>
        <v>-8.8149681687355038E-14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workbookViewId="0"/>
  </sheetViews>
  <sheetFormatPr defaultRowHeight="12.75" x14ac:dyDescent="0.2"/>
  <cols>
    <col min="1" max="1" width="50" bestFit="1" customWidth="1"/>
    <col min="2" max="2" width="43.85546875" bestFit="1" customWidth="1"/>
    <col min="3" max="3" width="11.7109375" bestFit="1" customWidth="1"/>
    <col min="4" max="4" width="5.5703125" bestFit="1" customWidth="1"/>
    <col min="5" max="6" width="16" bestFit="1" customWidth="1"/>
    <col min="7" max="7" width="13.28515625" bestFit="1" customWidth="1"/>
    <col min="8" max="8" width="17" bestFit="1" customWidth="1"/>
    <col min="9" max="9" width="18.28515625" bestFit="1" customWidth="1"/>
    <col min="10" max="10" width="18" bestFit="1" customWidth="1"/>
    <col min="11" max="11" width="19.140625" bestFit="1" customWidth="1"/>
    <col min="12" max="12" width="18.85546875" bestFit="1" customWidth="1"/>
    <col min="13" max="13" width="5.5703125" bestFit="1" customWidth="1"/>
    <col min="14" max="14" width="13.42578125" bestFit="1" customWidth="1"/>
    <col min="15" max="15" width="10.7109375" bestFit="1" customWidth="1"/>
    <col min="16" max="16" width="16.42578125" bestFit="1" customWidth="1"/>
    <col min="17" max="17" width="14.140625" bestFit="1" customWidth="1"/>
    <col min="18" max="18" width="13.5703125" bestFit="1" customWidth="1"/>
    <col min="19" max="19" width="17" bestFit="1" customWidth="1"/>
    <col min="20" max="20" width="11.85546875" bestFit="1" customWidth="1"/>
    <col min="21" max="21" width="13.28515625" bestFit="1" customWidth="1"/>
    <col min="22" max="22" width="19.42578125" bestFit="1" customWidth="1"/>
    <col min="23" max="23" width="12.140625" bestFit="1" customWidth="1"/>
    <col min="24" max="24" width="11.28515625" bestFit="1" customWidth="1"/>
    <col min="25" max="25" width="11.7109375" bestFit="1" customWidth="1"/>
    <col min="26" max="26" width="12.28515625" bestFit="1" customWidth="1"/>
    <col min="28" max="28" width="9" bestFit="1" customWidth="1"/>
    <col min="29" max="29" width="5.140625" bestFit="1" customWidth="1"/>
    <col min="30" max="30" width="13.7109375" bestFit="1" customWidth="1"/>
    <col min="31" max="31" width="16.42578125" bestFit="1" customWidth="1"/>
    <col min="32" max="32" width="20.140625" bestFit="1" customWidth="1"/>
    <col min="33" max="33" width="13.28515625" bestFit="1" customWidth="1"/>
    <col min="34" max="34" width="13.42578125" bestFit="1" customWidth="1"/>
    <col min="35" max="35" width="18" bestFit="1" customWidth="1"/>
    <col min="36" max="36" width="20.5703125" bestFit="1" customWidth="1"/>
    <col min="37" max="37" width="12.85546875" bestFit="1" customWidth="1"/>
    <col min="38" max="38" width="6.5703125" bestFit="1" customWidth="1"/>
  </cols>
  <sheetData>
    <row r="1" spans="1:38" ht="13.5" thickBot="1" x14ac:dyDescent="0.25">
      <c r="A1" s="83" t="s">
        <v>105</v>
      </c>
      <c r="B1" s="83" t="s">
        <v>57</v>
      </c>
      <c r="C1" s="83" t="s">
        <v>66</v>
      </c>
      <c r="D1" s="83" t="s">
        <v>67</v>
      </c>
      <c r="E1" s="83" t="s">
        <v>68</v>
      </c>
      <c r="F1" s="83" t="s">
        <v>69</v>
      </c>
      <c r="G1" s="83" t="s">
        <v>70</v>
      </c>
      <c r="H1" s="83" t="s">
        <v>71</v>
      </c>
      <c r="I1" s="83" t="s">
        <v>72</v>
      </c>
      <c r="J1" s="83" t="s">
        <v>73</v>
      </c>
      <c r="K1" s="83" t="s">
        <v>74</v>
      </c>
      <c r="L1" s="83" t="s">
        <v>75</v>
      </c>
      <c r="M1" s="83" t="s">
        <v>76</v>
      </c>
      <c r="N1" s="83" t="s">
        <v>77</v>
      </c>
      <c r="O1" s="83" t="s">
        <v>78</v>
      </c>
      <c r="P1" s="83" t="s">
        <v>79</v>
      </c>
      <c r="Q1" s="83" t="s">
        <v>80</v>
      </c>
      <c r="R1" s="83" t="s">
        <v>81</v>
      </c>
      <c r="S1" s="83" t="s">
        <v>82</v>
      </c>
      <c r="T1" s="83" t="s">
        <v>83</v>
      </c>
      <c r="U1" s="83" t="s">
        <v>84</v>
      </c>
      <c r="V1" s="83" t="s">
        <v>85</v>
      </c>
      <c r="W1" s="83" t="s">
        <v>86</v>
      </c>
      <c r="X1" s="83" t="s">
        <v>87</v>
      </c>
      <c r="Y1" s="83" t="s">
        <v>88</v>
      </c>
      <c r="Z1" s="83" t="s">
        <v>89</v>
      </c>
      <c r="AA1" s="83" t="s">
        <v>90</v>
      </c>
      <c r="AB1" s="83" t="s">
        <v>91</v>
      </c>
      <c r="AC1" s="83" t="s">
        <v>92</v>
      </c>
      <c r="AD1" s="83" t="s">
        <v>93</v>
      </c>
      <c r="AE1" s="83" t="s">
        <v>94</v>
      </c>
      <c r="AF1" s="83" t="s">
        <v>95</v>
      </c>
      <c r="AG1" s="83" t="s">
        <v>96</v>
      </c>
      <c r="AH1" s="83" t="s">
        <v>97</v>
      </c>
      <c r="AI1" s="83" t="s">
        <v>98</v>
      </c>
      <c r="AJ1" s="83" t="s">
        <v>99</v>
      </c>
      <c r="AK1" s="83" t="s">
        <v>100</v>
      </c>
      <c r="AL1" s="83" t="s">
        <v>101</v>
      </c>
    </row>
    <row r="2" spans="1:38" ht="12.75" customHeight="1" thickBot="1" x14ac:dyDescent="0.25">
      <c r="A2" t="str">
        <f>+B2&amp;"Opening"</f>
        <v>IIFCL MF INFRASTRUCTURE DEBT FUND SR - IOpening</v>
      </c>
      <c r="B2" t="s">
        <v>102</v>
      </c>
      <c r="C2" s="84">
        <v>41729</v>
      </c>
      <c r="D2" s="85" t="s">
        <v>103</v>
      </c>
      <c r="E2" s="86">
        <v>3011611334.27</v>
      </c>
      <c r="F2" s="86">
        <v>3031058745.6799998</v>
      </c>
      <c r="G2" s="87">
        <f>ROUND(F2/H2,4)</f>
        <v>1010352.9152</v>
      </c>
      <c r="H2" s="88">
        <v>3000</v>
      </c>
      <c r="I2" s="88">
        <v>0</v>
      </c>
      <c r="J2" s="88">
        <v>0</v>
      </c>
      <c r="K2" s="88">
        <v>0</v>
      </c>
      <c r="L2" s="88">
        <v>0</v>
      </c>
      <c r="M2" s="86">
        <v>0</v>
      </c>
      <c r="N2" s="86">
        <v>21400980.079999998</v>
      </c>
      <c r="O2" s="89">
        <v>0</v>
      </c>
      <c r="P2" s="86">
        <v>0</v>
      </c>
      <c r="Q2" s="86">
        <v>0</v>
      </c>
      <c r="R2" s="89">
        <v>431703</v>
      </c>
      <c r="S2" s="86">
        <v>-3748279.58</v>
      </c>
      <c r="T2" s="89">
        <v>-463287.36</v>
      </c>
      <c r="U2" s="86">
        <v>-9363</v>
      </c>
      <c r="V2" s="86">
        <v>0</v>
      </c>
      <c r="W2" s="89">
        <v>-4696.6099999999997</v>
      </c>
      <c r="X2" s="86">
        <v>-320226</v>
      </c>
      <c r="Y2" s="86">
        <v>0</v>
      </c>
      <c r="Z2" s="89">
        <v>2243434.48</v>
      </c>
      <c r="AA2" s="86">
        <v>0</v>
      </c>
      <c r="AB2" s="86">
        <v>0</v>
      </c>
      <c r="AC2" s="89">
        <v>0</v>
      </c>
      <c r="AD2" s="86">
        <v>0</v>
      </c>
      <c r="AE2" s="86">
        <v>-82853.600000000006</v>
      </c>
      <c r="AF2" s="86">
        <v>0</v>
      </c>
      <c r="AG2" s="86">
        <v>0</v>
      </c>
      <c r="AH2" s="86">
        <v>0</v>
      </c>
      <c r="AI2" s="86">
        <v>0</v>
      </c>
      <c r="AJ2" s="86">
        <v>0</v>
      </c>
      <c r="AK2" s="89">
        <v>-2385271.67</v>
      </c>
      <c r="AL2" s="89">
        <f>E2+K2-L2+M2+N2+O2+P2+Q2+R2+AK2-F2</f>
        <v>0</v>
      </c>
    </row>
    <row r="3" spans="1:38" ht="12.75" customHeight="1" thickBot="1" x14ac:dyDescent="0.25">
      <c r="A3" s="90" t="str">
        <f>+B3</f>
        <v>IIFCL MF INFRASTRUCTURE DEBT FUND SR - I</v>
      </c>
      <c r="B3" s="90" t="s">
        <v>102</v>
      </c>
      <c r="C3" s="91">
        <v>41729</v>
      </c>
      <c r="D3" s="90" t="s">
        <v>104</v>
      </c>
      <c r="E3" s="92">
        <v>3011611334.27</v>
      </c>
      <c r="F3" s="92">
        <v>3031058745.6799998</v>
      </c>
      <c r="G3" s="93">
        <v>1010352.915227</v>
      </c>
      <c r="H3" s="92">
        <v>3000</v>
      </c>
      <c r="I3" s="92">
        <v>0</v>
      </c>
      <c r="J3" s="92">
        <v>0</v>
      </c>
      <c r="K3" s="92">
        <v>0</v>
      </c>
      <c r="L3" s="92">
        <v>0</v>
      </c>
      <c r="M3" s="92">
        <v>0</v>
      </c>
      <c r="N3" s="92">
        <v>21400980.079999998</v>
      </c>
      <c r="O3" s="92">
        <v>0</v>
      </c>
      <c r="P3" s="92">
        <v>0</v>
      </c>
      <c r="Q3" s="92">
        <v>0</v>
      </c>
      <c r="R3" s="92">
        <v>431703</v>
      </c>
      <c r="S3" s="92">
        <v>-3748279.58</v>
      </c>
      <c r="T3" s="92">
        <v>-463287.36</v>
      </c>
      <c r="U3" s="92">
        <v>-9363</v>
      </c>
      <c r="V3" s="92">
        <v>0</v>
      </c>
      <c r="W3" s="92">
        <v>-4696.6099999999997</v>
      </c>
      <c r="X3" s="92">
        <v>-320226</v>
      </c>
      <c r="Y3" s="92">
        <v>0</v>
      </c>
      <c r="Z3" s="92">
        <v>2243434.48</v>
      </c>
      <c r="AA3" s="92">
        <v>0</v>
      </c>
      <c r="AB3" s="92">
        <v>0</v>
      </c>
      <c r="AC3" s="92">
        <v>0</v>
      </c>
      <c r="AD3" s="92">
        <v>0</v>
      </c>
      <c r="AE3" s="92">
        <v>-82853.600000000006</v>
      </c>
      <c r="AF3" s="92">
        <v>0</v>
      </c>
      <c r="AG3" s="92">
        <v>0</v>
      </c>
      <c r="AH3" s="92">
        <v>0</v>
      </c>
      <c r="AI3" s="92">
        <v>0</v>
      </c>
      <c r="AJ3" s="92">
        <v>0</v>
      </c>
      <c r="AK3" s="92">
        <v>-2385271.67</v>
      </c>
      <c r="AL3" s="92">
        <f>E3+K3-L3+M3+N3+O3+P3+Q3+R3+AK3-F3</f>
        <v>0</v>
      </c>
    </row>
    <row r="4" spans="1:38" ht="12.75" customHeight="1" thickBot="1" x14ac:dyDescent="0.25">
      <c r="A4" t="str">
        <f>+B4&amp;"Closing"</f>
        <v>IIFCL MF INFRASTRUCTURE DEBT FUND SR - IClosing</v>
      </c>
      <c r="B4" t="s">
        <v>102</v>
      </c>
      <c r="C4" s="84">
        <v>41912</v>
      </c>
      <c r="D4" s="85" t="s">
        <v>103</v>
      </c>
      <c r="E4" s="86">
        <v>3136265183.23</v>
      </c>
      <c r="F4" s="86">
        <v>3172189118.8299999</v>
      </c>
      <c r="G4" s="87">
        <v>1057396.3729429999</v>
      </c>
      <c r="H4" s="88">
        <v>3000</v>
      </c>
      <c r="I4" s="88">
        <v>0</v>
      </c>
      <c r="J4" s="88">
        <v>0</v>
      </c>
      <c r="K4" s="88">
        <v>0</v>
      </c>
      <c r="L4" s="88">
        <v>0</v>
      </c>
      <c r="M4" s="86">
        <v>0</v>
      </c>
      <c r="N4" s="86">
        <v>26921536.079999998</v>
      </c>
      <c r="O4" s="89">
        <v>0</v>
      </c>
      <c r="P4" s="86">
        <v>0</v>
      </c>
      <c r="Q4" s="86">
        <v>-28027.5</v>
      </c>
      <c r="R4" s="89">
        <v>12839423</v>
      </c>
      <c r="S4" s="86">
        <v>-3188748.57</v>
      </c>
      <c r="T4" s="89">
        <v>-394140.91</v>
      </c>
      <c r="U4" s="86">
        <v>-18726</v>
      </c>
      <c r="V4" s="86">
        <v>0</v>
      </c>
      <c r="W4" s="89">
        <v>-14661.46</v>
      </c>
      <c r="X4" s="86">
        <v>0</v>
      </c>
      <c r="Y4" s="86">
        <v>0</v>
      </c>
      <c r="Z4" s="89">
        <v>-134892.85</v>
      </c>
      <c r="AA4" s="86">
        <v>0</v>
      </c>
      <c r="AB4" s="86">
        <v>0</v>
      </c>
      <c r="AC4" s="89">
        <v>0</v>
      </c>
      <c r="AD4" s="86">
        <v>0</v>
      </c>
      <c r="AE4" s="86">
        <v>-52208.19</v>
      </c>
      <c r="AF4" s="86">
        <v>0</v>
      </c>
      <c r="AG4" s="86">
        <v>0</v>
      </c>
      <c r="AH4" s="86">
        <v>-5618</v>
      </c>
      <c r="AI4" s="86">
        <v>0</v>
      </c>
      <c r="AJ4" s="86">
        <v>0</v>
      </c>
      <c r="AK4" s="89">
        <v>-3808995.98</v>
      </c>
      <c r="AL4" s="89">
        <f>E4+K4-L4+M4+N4+O4+P4+Q4+R4+AK4-F4</f>
        <v>0</v>
      </c>
    </row>
    <row r="5" spans="1:38" ht="12.75" customHeight="1" thickBot="1" x14ac:dyDescent="0.25">
      <c r="A5" s="90" t="str">
        <f>+B5</f>
        <v>IIFCL MF INFRASTRUCTURE DEBT FUND SR - I</v>
      </c>
      <c r="B5" s="90" t="s">
        <v>102</v>
      </c>
      <c r="C5" s="91">
        <v>41912</v>
      </c>
      <c r="D5" s="90" t="s">
        <v>104</v>
      </c>
      <c r="E5" s="92">
        <v>3136265183.23</v>
      </c>
      <c r="F5" s="92">
        <v>3172189118.8299999</v>
      </c>
      <c r="G5" s="93">
        <v>1057396.3729429999</v>
      </c>
      <c r="H5" s="92">
        <v>3000</v>
      </c>
      <c r="I5" s="92">
        <v>0</v>
      </c>
      <c r="J5" s="92">
        <v>0</v>
      </c>
      <c r="K5" s="92">
        <v>0</v>
      </c>
      <c r="L5" s="92">
        <v>0</v>
      </c>
      <c r="M5" s="92">
        <v>0</v>
      </c>
      <c r="N5" s="92">
        <v>26921536.079999998</v>
      </c>
      <c r="O5" s="92">
        <v>0</v>
      </c>
      <c r="P5" s="92">
        <v>0</v>
      </c>
      <c r="Q5" s="92">
        <v>-28027.5</v>
      </c>
      <c r="R5" s="92">
        <v>12839423</v>
      </c>
      <c r="S5" s="92">
        <v>-3188748.57</v>
      </c>
      <c r="T5" s="92">
        <v>-394140.91</v>
      </c>
      <c r="U5" s="92">
        <v>-18726</v>
      </c>
      <c r="V5" s="92">
        <v>0</v>
      </c>
      <c r="W5" s="92">
        <v>-14661.46</v>
      </c>
      <c r="X5" s="92">
        <v>0</v>
      </c>
      <c r="Y5" s="92">
        <v>0</v>
      </c>
      <c r="Z5" s="92">
        <v>-134892.85</v>
      </c>
      <c r="AA5" s="92">
        <v>0</v>
      </c>
      <c r="AB5" s="92">
        <v>0</v>
      </c>
      <c r="AC5" s="92">
        <v>0</v>
      </c>
      <c r="AD5" s="92">
        <v>0</v>
      </c>
      <c r="AE5" s="92">
        <v>-52208.19</v>
      </c>
      <c r="AF5" s="92">
        <v>0</v>
      </c>
      <c r="AG5" s="92">
        <v>0</v>
      </c>
      <c r="AH5" s="92">
        <v>-5618</v>
      </c>
      <c r="AI5" s="92">
        <v>0</v>
      </c>
      <c r="AJ5" s="92">
        <v>0</v>
      </c>
      <c r="AK5" s="92">
        <v>-3808995.98</v>
      </c>
      <c r="AL5" s="92">
        <f>E5+K5-L5+M5+N5+O5+P5+Q5+R5+AK5-F5</f>
        <v>0</v>
      </c>
    </row>
    <row r="9" spans="1:38" x14ac:dyDescent="0.2">
      <c r="F9" s="8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workbookViewId="0"/>
  </sheetViews>
  <sheetFormatPr defaultRowHeight="12.75" x14ac:dyDescent="0.2"/>
  <cols>
    <col min="1" max="1" width="32.28515625" bestFit="1" customWidth="1"/>
    <col min="2" max="2" width="12" customWidth="1"/>
    <col min="3" max="3" width="13" customWidth="1"/>
  </cols>
  <sheetData>
    <row r="1" spans="1:3" ht="15" x14ac:dyDescent="0.2">
      <c r="A1" s="134" t="s">
        <v>190</v>
      </c>
      <c r="B1" s="134" t="s">
        <v>191</v>
      </c>
      <c r="C1" s="134" t="s">
        <v>192</v>
      </c>
    </row>
    <row r="2" spans="1:3" x14ac:dyDescent="0.2">
      <c r="A2" s="135" t="s">
        <v>18</v>
      </c>
      <c r="B2" s="136">
        <v>41912</v>
      </c>
      <c r="C2" s="137">
        <v>2174.2600000000002</v>
      </c>
    </row>
    <row r="3" spans="1:3" x14ac:dyDescent="0.2">
      <c r="A3" s="135" t="s">
        <v>18</v>
      </c>
      <c r="B3" s="136">
        <v>41911</v>
      </c>
      <c r="C3" s="137">
        <v>2175.02</v>
      </c>
    </row>
    <row r="4" spans="1:3" x14ac:dyDescent="0.2">
      <c r="A4" s="135" t="s">
        <v>18</v>
      </c>
      <c r="B4" s="136">
        <v>41908</v>
      </c>
      <c r="C4" s="137">
        <v>2176.65</v>
      </c>
    </row>
    <row r="5" spans="1:3" x14ac:dyDescent="0.2">
      <c r="A5" s="135" t="s">
        <v>18</v>
      </c>
      <c r="B5" s="136">
        <v>41907</v>
      </c>
      <c r="C5" s="137">
        <v>2171.9699999999998</v>
      </c>
    </row>
    <row r="6" spans="1:3" x14ac:dyDescent="0.2">
      <c r="A6" s="135" t="s">
        <v>18</v>
      </c>
      <c r="B6" s="136">
        <v>41906</v>
      </c>
      <c r="C6" s="137">
        <v>2171.6</v>
      </c>
    </row>
    <row r="7" spans="1:3" x14ac:dyDescent="0.2">
      <c r="A7" s="135" t="s">
        <v>18</v>
      </c>
      <c r="B7" s="136">
        <v>41905</v>
      </c>
      <c r="C7" s="137">
        <v>2171.2800000000002</v>
      </c>
    </row>
    <row r="8" spans="1:3" x14ac:dyDescent="0.2">
      <c r="A8" s="135" t="s">
        <v>18</v>
      </c>
      <c r="B8" s="136">
        <v>41904</v>
      </c>
      <c r="C8" s="137">
        <v>2172.09</v>
      </c>
    </row>
    <row r="9" spans="1:3" x14ac:dyDescent="0.2">
      <c r="A9" s="135" t="s">
        <v>18</v>
      </c>
      <c r="B9" s="136">
        <v>41901</v>
      </c>
      <c r="C9" s="137">
        <v>2168.7199999999998</v>
      </c>
    </row>
    <row r="10" spans="1:3" x14ac:dyDescent="0.2">
      <c r="A10" s="135" t="s">
        <v>18</v>
      </c>
      <c r="B10" s="136">
        <v>41900</v>
      </c>
      <c r="C10" s="137">
        <v>2168.02</v>
      </c>
    </row>
    <row r="11" spans="1:3" x14ac:dyDescent="0.2">
      <c r="A11" s="135" t="s">
        <v>18</v>
      </c>
      <c r="B11" s="136">
        <v>41899</v>
      </c>
      <c r="C11" s="137">
        <v>2164.56</v>
      </c>
    </row>
    <row r="12" spans="1:3" x14ac:dyDescent="0.2">
      <c r="A12" s="135" t="s">
        <v>18</v>
      </c>
      <c r="B12" s="136">
        <v>41898</v>
      </c>
      <c r="C12" s="137">
        <v>2163.34</v>
      </c>
    </row>
    <row r="13" spans="1:3" x14ac:dyDescent="0.2">
      <c r="A13" s="135" t="s">
        <v>18</v>
      </c>
      <c r="B13" s="136">
        <v>41897</v>
      </c>
      <c r="C13" s="137">
        <v>2162.3200000000002</v>
      </c>
    </row>
    <row r="14" spans="1:3" x14ac:dyDescent="0.2">
      <c r="A14" s="135" t="s">
        <v>18</v>
      </c>
      <c r="B14" s="136">
        <v>41894</v>
      </c>
      <c r="C14" s="137">
        <v>2160.44</v>
      </c>
    </row>
    <row r="15" spans="1:3" x14ac:dyDescent="0.2">
      <c r="A15" s="135" t="s">
        <v>18</v>
      </c>
      <c r="B15" s="136">
        <v>41893</v>
      </c>
      <c r="C15" s="137">
        <v>2160.11</v>
      </c>
    </row>
    <row r="16" spans="1:3" x14ac:dyDescent="0.2">
      <c r="A16" s="135" t="s">
        <v>18</v>
      </c>
      <c r="B16" s="136">
        <v>41892</v>
      </c>
      <c r="C16" s="137">
        <v>2157.92</v>
      </c>
    </row>
    <row r="17" spans="1:3" x14ac:dyDescent="0.2">
      <c r="A17" s="135" t="s">
        <v>18</v>
      </c>
      <c r="B17" s="136">
        <v>41891</v>
      </c>
      <c r="C17" s="137">
        <v>2158.35</v>
      </c>
    </row>
    <row r="18" spans="1:3" x14ac:dyDescent="0.2">
      <c r="A18" s="135" t="s">
        <v>18</v>
      </c>
      <c r="B18" s="136">
        <v>41890</v>
      </c>
      <c r="C18" s="137">
        <v>2158.7800000000002</v>
      </c>
    </row>
    <row r="19" spans="1:3" x14ac:dyDescent="0.2">
      <c r="A19" s="135" t="s">
        <v>18</v>
      </c>
      <c r="B19" s="136">
        <v>41887</v>
      </c>
      <c r="C19" s="137">
        <v>2155.86</v>
      </c>
    </row>
    <row r="20" spans="1:3" x14ac:dyDescent="0.2">
      <c r="A20" s="135" t="s">
        <v>18</v>
      </c>
      <c r="B20" s="136">
        <v>41886</v>
      </c>
      <c r="C20" s="137">
        <v>2155.0300000000002</v>
      </c>
    </row>
    <row r="21" spans="1:3" x14ac:dyDescent="0.2">
      <c r="A21" s="135" t="s">
        <v>18</v>
      </c>
      <c r="B21" s="136">
        <v>41885</v>
      </c>
      <c r="C21" s="137">
        <v>2154.88</v>
      </c>
    </row>
    <row r="22" spans="1:3" x14ac:dyDescent="0.2">
      <c r="A22" s="135" t="s">
        <v>18</v>
      </c>
      <c r="B22" s="136">
        <v>41884</v>
      </c>
      <c r="C22" s="137">
        <v>2153.84</v>
      </c>
    </row>
    <row r="23" spans="1:3" x14ac:dyDescent="0.2">
      <c r="A23" s="135" t="s">
        <v>18</v>
      </c>
      <c r="B23" s="136">
        <v>41883</v>
      </c>
      <c r="C23" s="137">
        <v>2151.94</v>
      </c>
    </row>
    <row r="24" spans="1:3" x14ac:dyDescent="0.2">
      <c r="A24" s="135" t="s">
        <v>18</v>
      </c>
      <c r="B24" s="136">
        <v>41879</v>
      </c>
      <c r="C24" s="137">
        <v>2149.84</v>
      </c>
    </row>
    <row r="25" spans="1:3" x14ac:dyDescent="0.2">
      <c r="A25" s="135" t="s">
        <v>18</v>
      </c>
      <c r="B25" s="136">
        <v>41878</v>
      </c>
      <c r="C25" s="137">
        <v>2149.65</v>
      </c>
    </row>
    <row r="26" spans="1:3" x14ac:dyDescent="0.2">
      <c r="A26" s="135" t="s">
        <v>18</v>
      </c>
      <c r="B26" s="136">
        <v>41877</v>
      </c>
      <c r="C26" s="137">
        <v>2148.2199999999998</v>
      </c>
    </row>
    <row r="27" spans="1:3" x14ac:dyDescent="0.2">
      <c r="A27" s="135" t="s">
        <v>18</v>
      </c>
      <c r="B27" s="136">
        <v>41876</v>
      </c>
      <c r="C27" s="137">
        <v>2147.44</v>
      </c>
    </row>
    <row r="28" spans="1:3" x14ac:dyDescent="0.2">
      <c r="A28" s="135" t="s">
        <v>18</v>
      </c>
      <c r="B28" s="136">
        <v>41873</v>
      </c>
      <c r="C28" s="137">
        <v>2148.77</v>
      </c>
    </row>
    <row r="29" spans="1:3" x14ac:dyDescent="0.2">
      <c r="A29" s="135" t="s">
        <v>18</v>
      </c>
      <c r="B29" s="136">
        <v>41872</v>
      </c>
      <c r="C29" s="137">
        <v>2148.2800000000002</v>
      </c>
    </row>
    <row r="30" spans="1:3" x14ac:dyDescent="0.2">
      <c r="A30" s="135" t="s">
        <v>18</v>
      </c>
      <c r="B30" s="136">
        <v>41871</v>
      </c>
      <c r="C30" s="137">
        <v>2149.42</v>
      </c>
    </row>
    <row r="31" spans="1:3" x14ac:dyDescent="0.2">
      <c r="A31" s="135" t="s">
        <v>18</v>
      </c>
      <c r="B31" s="136">
        <v>41870</v>
      </c>
      <c r="C31" s="137">
        <v>2145.08</v>
      </c>
    </row>
    <row r="32" spans="1:3" x14ac:dyDescent="0.2">
      <c r="A32" s="135" t="s">
        <v>18</v>
      </c>
      <c r="B32" s="136">
        <v>41865</v>
      </c>
      <c r="C32" s="137">
        <v>2142.29</v>
      </c>
    </row>
    <row r="33" spans="1:3" x14ac:dyDescent="0.2">
      <c r="A33" s="135" t="s">
        <v>18</v>
      </c>
      <c r="B33" s="136">
        <v>41864</v>
      </c>
      <c r="C33" s="137">
        <v>2139.35</v>
      </c>
    </row>
    <row r="34" spans="1:3" x14ac:dyDescent="0.2">
      <c r="A34" s="135" t="s">
        <v>18</v>
      </c>
      <c r="B34" s="136">
        <v>41863</v>
      </c>
      <c r="C34" s="137">
        <v>2135.85</v>
      </c>
    </row>
    <row r="35" spans="1:3" x14ac:dyDescent="0.2">
      <c r="A35" s="135" t="s">
        <v>18</v>
      </c>
      <c r="B35" s="136">
        <v>41862</v>
      </c>
      <c r="C35" s="137">
        <v>2136.42</v>
      </c>
    </row>
    <row r="36" spans="1:3" x14ac:dyDescent="0.2">
      <c r="A36" s="135" t="s">
        <v>18</v>
      </c>
      <c r="B36" s="136">
        <v>41859</v>
      </c>
      <c r="C36" s="137">
        <v>2132.85</v>
      </c>
    </row>
    <row r="37" spans="1:3" x14ac:dyDescent="0.2">
      <c r="A37" s="135" t="s">
        <v>18</v>
      </c>
      <c r="B37" s="136">
        <v>41858</v>
      </c>
      <c r="C37" s="137">
        <v>2132.9699999999998</v>
      </c>
    </row>
    <row r="38" spans="1:3" x14ac:dyDescent="0.2">
      <c r="A38" s="135" t="s">
        <v>18</v>
      </c>
      <c r="B38" s="136">
        <v>41857</v>
      </c>
      <c r="C38" s="137">
        <v>2132.59</v>
      </c>
    </row>
    <row r="39" spans="1:3" x14ac:dyDescent="0.2">
      <c r="A39" s="135" t="s">
        <v>18</v>
      </c>
      <c r="B39" s="136">
        <v>41856</v>
      </c>
      <c r="C39" s="137">
        <v>2134.75</v>
      </c>
    </row>
    <row r="40" spans="1:3" x14ac:dyDescent="0.2">
      <c r="A40" s="135" t="s">
        <v>18</v>
      </c>
      <c r="B40" s="136">
        <v>41855</v>
      </c>
      <c r="C40" s="137">
        <v>2141.1</v>
      </c>
    </row>
    <row r="41" spans="1:3" x14ac:dyDescent="0.2">
      <c r="A41" s="135" t="s">
        <v>18</v>
      </c>
      <c r="B41" s="136">
        <v>41852</v>
      </c>
      <c r="C41" s="137">
        <v>2139.23</v>
      </c>
    </row>
    <row r="42" spans="1:3" x14ac:dyDescent="0.2">
      <c r="A42" s="135" t="s">
        <v>18</v>
      </c>
      <c r="B42" s="136">
        <v>41851</v>
      </c>
      <c r="C42" s="137">
        <v>2140.08</v>
      </c>
    </row>
    <row r="43" spans="1:3" x14ac:dyDescent="0.2">
      <c r="A43" s="135" t="s">
        <v>18</v>
      </c>
      <c r="B43" s="136">
        <v>41850</v>
      </c>
      <c r="C43" s="137">
        <v>2139.2800000000002</v>
      </c>
    </row>
    <row r="44" spans="1:3" x14ac:dyDescent="0.2">
      <c r="A44" s="135" t="s">
        <v>18</v>
      </c>
      <c r="B44" s="136">
        <v>41848</v>
      </c>
      <c r="C44" s="137">
        <v>2139.5700000000002</v>
      </c>
    </row>
    <row r="45" spans="1:3" x14ac:dyDescent="0.2">
      <c r="A45" s="135" t="s">
        <v>18</v>
      </c>
      <c r="B45" s="136">
        <v>41845</v>
      </c>
      <c r="C45" s="137">
        <v>2140.19</v>
      </c>
    </row>
    <row r="46" spans="1:3" x14ac:dyDescent="0.2">
      <c r="A46" s="135" t="s">
        <v>18</v>
      </c>
      <c r="B46" s="136">
        <v>41844</v>
      </c>
      <c r="C46" s="137">
        <v>2141.1999999999998</v>
      </c>
    </row>
    <row r="47" spans="1:3" x14ac:dyDescent="0.2">
      <c r="A47" s="135" t="s">
        <v>18</v>
      </c>
      <c r="B47" s="136">
        <v>41843</v>
      </c>
      <c r="C47" s="137">
        <v>2139.15</v>
      </c>
    </row>
    <row r="48" spans="1:3" x14ac:dyDescent="0.2">
      <c r="A48" s="135" t="s">
        <v>18</v>
      </c>
      <c r="B48" s="136">
        <v>41842</v>
      </c>
      <c r="C48" s="137">
        <v>2136.69</v>
      </c>
    </row>
    <row r="49" spans="1:3" x14ac:dyDescent="0.2">
      <c r="A49" s="135" t="s">
        <v>18</v>
      </c>
      <c r="B49" s="136">
        <v>41841</v>
      </c>
      <c r="C49" s="137">
        <v>2134.12</v>
      </c>
    </row>
    <row r="50" spans="1:3" x14ac:dyDescent="0.2">
      <c r="A50" s="135" t="s">
        <v>18</v>
      </c>
      <c r="B50" s="136">
        <v>41838</v>
      </c>
      <c r="C50" s="137">
        <v>2129.0300000000002</v>
      </c>
    </row>
    <row r="51" spans="1:3" x14ac:dyDescent="0.2">
      <c r="A51" s="135" t="s">
        <v>18</v>
      </c>
      <c r="B51" s="136">
        <v>41837</v>
      </c>
      <c r="C51" s="137">
        <v>2129.5500000000002</v>
      </c>
    </row>
    <row r="52" spans="1:3" x14ac:dyDescent="0.2">
      <c r="A52" s="135" t="s">
        <v>18</v>
      </c>
      <c r="B52" s="136">
        <v>41836</v>
      </c>
      <c r="C52" s="137">
        <v>2128.16</v>
      </c>
    </row>
    <row r="53" spans="1:3" x14ac:dyDescent="0.2">
      <c r="A53" s="135" t="s">
        <v>18</v>
      </c>
      <c r="B53" s="136">
        <v>41835</v>
      </c>
      <c r="C53" s="137">
        <v>2126.38</v>
      </c>
    </row>
    <row r="54" spans="1:3" x14ac:dyDescent="0.2">
      <c r="A54" s="135" t="s">
        <v>18</v>
      </c>
      <c r="B54" s="136">
        <v>41834</v>
      </c>
      <c r="C54" s="137">
        <v>2122.66</v>
      </c>
    </row>
    <row r="55" spans="1:3" x14ac:dyDescent="0.2">
      <c r="A55" s="135" t="s">
        <v>18</v>
      </c>
      <c r="B55" s="136">
        <v>41831</v>
      </c>
      <c r="C55" s="137">
        <v>2124.75</v>
      </c>
    </row>
    <row r="56" spans="1:3" x14ac:dyDescent="0.2">
      <c r="A56" s="135" t="s">
        <v>18</v>
      </c>
      <c r="B56" s="136">
        <v>41830</v>
      </c>
      <c r="C56" s="137">
        <v>2130.14</v>
      </c>
    </row>
    <row r="57" spans="1:3" x14ac:dyDescent="0.2">
      <c r="A57" s="135" t="s">
        <v>18</v>
      </c>
      <c r="B57" s="136">
        <v>41829</v>
      </c>
      <c r="C57" s="137">
        <v>2131.35</v>
      </c>
    </row>
    <row r="58" spans="1:3" x14ac:dyDescent="0.2">
      <c r="A58" s="135" t="s">
        <v>18</v>
      </c>
      <c r="B58" s="136">
        <v>41828</v>
      </c>
      <c r="C58" s="137">
        <v>2131.1799999999998</v>
      </c>
    </row>
    <row r="59" spans="1:3" x14ac:dyDescent="0.2">
      <c r="A59" s="135" t="s">
        <v>18</v>
      </c>
      <c r="B59" s="136">
        <v>41827</v>
      </c>
      <c r="C59" s="137">
        <v>2132.59</v>
      </c>
    </row>
    <row r="60" spans="1:3" x14ac:dyDescent="0.2">
      <c r="A60" s="135" t="s">
        <v>18</v>
      </c>
      <c r="B60" s="136">
        <v>41824</v>
      </c>
      <c r="C60" s="137">
        <v>2131.88</v>
      </c>
    </row>
    <row r="61" spans="1:3" x14ac:dyDescent="0.2">
      <c r="A61" s="135" t="s">
        <v>18</v>
      </c>
      <c r="B61" s="136">
        <v>41823</v>
      </c>
      <c r="C61" s="137">
        <v>2130.9</v>
      </c>
    </row>
    <row r="62" spans="1:3" x14ac:dyDescent="0.2">
      <c r="A62" s="135" t="s">
        <v>18</v>
      </c>
      <c r="B62" s="136">
        <v>41822</v>
      </c>
      <c r="C62" s="137">
        <v>2129.7199999999998</v>
      </c>
    </row>
    <row r="63" spans="1:3" x14ac:dyDescent="0.2">
      <c r="A63" s="135" t="s">
        <v>18</v>
      </c>
      <c r="B63" s="136">
        <v>41821</v>
      </c>
      <c r="C63" s="137">
        <v>2124.94</v>
      </c>
    </row>
    <row r="64" spans="1:3" x14ac:dyDescent="0.2">
      <c r="A64" s="135" t="s">
        <v>18</v>
      </c>
      <c r="B64" s="136">
        <v>41820</v>
      </c>
      <c r="C64" s="137">
        <v>2124.5300000000002</v>
      </c>
    </row>
    <row r="65" spans="1:3" x14ac:dyDescent="0.2">
      <c r="A65" s="135" t="s">
        <v>18</v>
      </c>
      <c r="B65" s="136">
        <v>41817</v>
      </c>
      <c r="C65" s="137">
        <v>2122.5700000000002</v>
      </c>
    </row>
    <row r="66" spans="1:3" x14ac:dyDescent="0.2">
      <c r="A66" s="135" t="s">
        <v>18</v>
      </c>
      <c r="B66" s="136">
        <v>41816</v>
      </c>
      <c r="C66" s="137">
        <v>2123.06</v>
      </c>
    </row>
    <row r="67" spans="1:3" x14ac:dyDescent="0.2">
      <c r="A67" s="135" t="s">
        <v>18</v>
      </c>
      <c r="B67" s="136">
        <v>41815</v>
      </c>
      <c r="C67" s="137">
        <v>2122.58</v>
      </c>
    </row>
    <row r="68" spans="1:3" x14ac:dyDescent="0.2">
      <c r="A68" s="135" t="s">
        <v>18</v>
      </c>
      <c r="B68" s="136">
        <v>41814</v>
      </c>
      <c r="C68" s="137">
        <v>2122.2800000000002</v>
      </c>
    </row>
    <row r="69" spans="1:3" x14ac:dyDescent="0.2">
      <c r="A69" s="135" t="s">
        <v>18</v>
      </c>
      <c r="B69" s="136">
        <v>41813</v>
      </c>
      <c r="C69" s="137">
        <v>2119.46</v>
      </c>
    </row>
    <row r="70" spans="1:3" x14ac:dyDescent="0.2">
      <c r="A70" s="135" t="s">
        <v>18</v>
      </c>
      <c r="B70" s="136">
        <v>41810</v>
      </c>
      <c r="C70" s="137">
        <v>2120.8200000000002</v>
      </c>
    </row>
    <row r="71" spans="1:3" x14ac:dyDescent="0.2">
      <c r="A71" s="135" t="s">
        <v>18</v>
      </c>
      <c r="B71" s="136">
        <v>41809</v>
      </c>
      <c r="C71" s="137">
        <v>2123.42</v>
      </c>
    </row>
    <row r="72" spans="1:3" x14ac:dyDescent="0.2">
      <c r="A72" s="135" t="s">
        <v>18</v>
      </c>
      <c r="B72" s="136">
        <v>41808</v>
      </c>
      <c r="C72" s="137">
        <v>2124.42</v>
      </c>
    </row>
    <row r="73" spans="1:3" x14ac:dyDescent="0.2">
      <c r="A73" s="135" t="s">
        <v>18</v>
      </c>
      <c r="B73" s="136">
        <v>41807</v>
      </c>
      <c r="C73" s="137">
        <v>2127.38</v>
      </c>
    </row>
    <row r="74" spans="1:3" x14ac:dyDescent="0.2">
      <c r="A74" s="135" t="s">
        <v>18</v>
      </c>
      <c r="B74" s="136">
        <v>41806</v>
      </c>
      <c r="C74" s="137">
        <v>2124.66</v>
      </c>
    </row>
    <row r="75" spans="1:3" x14ac:dyDescent="0.2">
      <c r="A75" s="135" t="s">
        <v>18</v>
      </c>
      <c r="B75" s="136">
        <v>41803</v>
      </c>
      <c r="C75" s="137">
        <v>2126.56</v>
      </c>
    </row>
    <row r="76" spans="1:3" x14ac:dyDescent="0.2">
      <c r="A76" s="135" t="s">
        <v>18</v>
      </c>
      <c r="B76" s="136">
        <v>41802</v>
      </c>
      <c r="C76" s="137">
        <v>2127.98</v>
      </c>
    </row>
    <row r="77" spans="1:3" x14ac:dyDescent="0.2">
      <c r="A77" s="135" t="s">
        <v>18</v>
      </c>
      <c r="B77" s="136">
        <v>41801</v>
      </c>
      <c r="C77" s="137">
        <v>2128.17</v>
      </c>
    </row>
    <row r="78" spans="1:3" x14ac:dyDescent="0.2">
      <c r="A78" s="135" t="s">
        <v>18</v>
      </c>
      <c r="B78" s="136">
        <v>41800</v>
      </c>
      <c r="C78" s="137">
        <v>2127.1</v>
      </c>
    </row>
    <row r="79" spans="1:3" x14ac:dyDescent="0.2">
      <c r="A79" s="135" t="s">
        <v>18</v>
      </c>
      <c r="B79" s="136">
        <v>41799</v>
      </c>
      <c r="C79" s="137">
        <v>2126.98</v>
      </c>
    </row>
    <row r="80" spans="1:3" x14ac:dyDescent="0.2">
      <c r="A80" s="135" t="s">
        <v>18</v>
      </c>
      <c r="B80" s="136">
        <v>41796</v>
      </c>
      <c r="C80" s="137">
        <v>2126.98</v>
      </c>
    </row>
    <row r="81" spans="1:3" x14ac:dyDescent="0.2">
      <c r="A81" s="135" t="s">
        <v>18</v>
      </c>
      <c r="B81" s="136">
        <v>41795</v>
      </c>
      <c r="C81" s="137">
        <v>2122.89</v>
      </c>
    </row>
    <row r="82" spans="1:3" x14ac:dyDescent="0.2">
      <c r="A82" s="135" t="s">
        <v>18</v>
      </c>
      <c r="B82" s="136">
        <v>41794</v>
      </c>
      <c r="C82" s="137">
        <v>2117.79</v>
      </c>
    </row>
    <row r="83" spans="1:3" x14ac:dyDescent="0.2">
      <c r="A83" s="135" t="s">
        <v>18</v>
      </c>
      <c r="B83" s="136">
        <v>41793</v>
      </c>
      <c r="C83" s="137">
        <v>2114.6799999999998</v>
      </c>
    </row>
    <row r="84" spans="1:3" x14ac:dyDescent="0.2">
      <c r="A84" s="135" t="s">
        <v>18</v>
      </c>
      <c r="B84" s="136">
        <v>41792</v>
      </c>
      <c r="C84" s="137">
        <v>2108.84</v>
      </c>
    </row>
    <row r="85" spans="1:3" x14ac:dyDescent="0.2">
      <c r="A85" s="135" t="s">
        <v>18</v>
      </c>
      <c r="B85" s="136">
        <v>41789</v>
      </c>
      <c r="C85" s="137">
        <v>2108.4499999999998</v>
      </c>
    </row>
    <row r="86" spans="1:3" x14ac:dyDescent="0.2">
      <c r="A86" s="135" t="s">
        <v>18</v>
      </c>
      <c r="B86" s="136">
        <v>41788</v>
      </c>
      <c r="C86" s="137">
        <v>2104.08</v>
      </c>
    </row>
    <row r="87" spans="1:3" x14ac:dyDescent="0.2">
      <c r="A87" s="135" t="s">
        <v>18</v>
      </c>
      <c r="B87" s="136">
        <v>41787</v>
      </c>
      <c r="C87" s="137">
        <v>2101.9499999999998</v>
      </c>
    </row>
    <row r="88" spans="1:3" x14ac:dyDescent="0.2">
      <c r="A88" s="135" t="s">
        <v>18</v>
      </c>
      <c r="B88" s="136">
        <v>41786</v>
      </c>
      <c r="C88" s="137">
        <v>2101.23</v>
      </c>
    </row>
    <row r="89" spans="1:3" x14ac:dyDescent="0.2">
      <c r="A89" s="135" t="s">
        <v>18</v>
      </c>
      <c r="B89" s="136">
        <v>41785</v>
      </c>
      <c r="C89" s="137">
        <v>2099.02</v>
      </c>
    </row>
    <row r="90" spans="1:3" x14ac:dyDescent="0.2">
      <c r="A90" s="135" t="s">
        <v>18</v>
      </c>
      <c r="B90" s="136">
        <v>41782</v>
      </c>
      <c r="C90" s="137">
        <v>2099.73</v>
      </c>
    </row>
    <row r="91" spans="1:3" x14ac:dyDescent="0.2">
      <c r="A91" s="135" t="s">
        <v>18</v>
      </c>
      <c r="B91" s="136">
        <v>41781</v>
      </c>
      <c r="C91" s="137">
        <v>2093.06</v>
      </c>
    </row>
    <row r="92" spans="1:3" x14ac:dyDescent="0.2">
      <c r="A92" s="135" t="s">
        <v>18</v>
      </c>
      <c r="B92" s="136">
        <v>41780</v>
      </c>
      <c r="C92" s="137">
        <v>2089.96</v>
      </c>
    </row>
    <row r="93" spans="1:3" x14ac:dyDescent="0.2">
      <c r="A93" s="135" t="s">
        <v>18</v>
      </c>
      <c r="B93" s="136">
        <v>41779</v>
      </c>
      <c r="C93" s="137">
        <v>2084.63</v>
      </c>
    </row>
    <row r="94" spans="1:3" x14ac:dyDescent="0.2">
      <c r="A94" s="135" t="s">
        <v>18</v>
      </c>
      <c r="B94" s="136">
        <v>41778</v>
      </c>
      <c r="C94" s="137">
        <v>2083.0100000000002</v>
      </c>
    </row>
    <row r="95" spans="1:3" x14ac:dyDescent="0.2">
      <c r="A95" s="135" t="s">
        <v>18</v>
      </c>
      <c r="B95" s="136">
        <v>41775</v>
      </c>
      <c r="C95" s="137">
        <v>2083.48</v>
      </c>
    </row>
    <row r="96" spans="1:3" x14ac:dyDescent="0.2">
      <c r="A96" s="135" t="s">
        <v>18</v>
      </c>
      <c r="B96" s="136">
        <v>41774</v>
      </c>
      <c r="C96" s="137">
        <v>2081.5100000000002</v>
      </c>
    </row>
    <row r="97" spans="1:3" x14ac:dyDescent="0.2">
      <c r="A97" s="135" t="s">
        <v>18</v>
      </c>
      <c r="B97" s="136">
        <v>41773</v>
      </c>
      <c r="C97" s="137">
        <v>2080.7399999999998</v>
      </c>
    </row>
    <row r="98" spans="1:3" x14ac:dyDescent="0.2">
      <c r="A98" s="135" t="s">
        <v>18</v>
      </c>
      <c r="B98" s="136">
        <v>41772</v>
      </c>
      <c r="C98" s="137">
        <v>2080.2399999999998</v>
      </c>
    </row>
    <row r="99" spans="1:3" x14ac:dyDescent="0.2">
      <c r="A99" s="135" t="s">
        <v>18</v>
      </c>
      <c r="B99" s="136">
        <v>41771</v>
      </c>
      <c r="C99" s="137">
        <v>2081.85</v>
      </c>
    </row>
    <row r="100" spans="1:3" x14ac:dyDescent="0.2">
      <c r="A100" s="135" t="s">
        <v>18</v>
      </c>
      <c r="B100" s="136">
        <v>41768</v>
      </c>
      <c r="C100" s="137">
        <v>2079.41</v>
      </c>
    </row>
    <row r="101" spans="1:3" x14ac:dyDescent="0.2">
      <c r="A101" s="135" t="s">
        <v>18</v>
      </c>
      <c r="B101" s="136">
        <v>41767</v>
      </c>
      <c r="C101" s="137">
        <v>2077.67</v>
      </c>
    </row>
    <row r="102" spans="1:3" x14ac:dyDescent="0.2">
      <c r="A102" s="135" t="s">
        <v>18</v>
      </c>
      <c r="B102" s="136">
        <v>41766</v>
      </c>
      <c r="C102" s="137">
        <v>2075.59</v>
      </c>
    </row>
    <row r="103" spans="1:3" x14ac:dyDescent="0.2">
      <c r="A103" s="135" t="s">
        <v>18</v>
      </c>
      <c r="B103" s="136">
        <v>41765</v>
      </c>
      <c r="C103" s="137">
        <v>2076.2800000000002</v>
      </c>
    </row>
    <row r="104" spans="1:3" x14ac:dyDescent="0.2">
      <c r="A104" s="135" t="s">
        <v>18</v>
      </c>
      <c r="B104" s="136">
        <v>41764</v>
      </c>
      <c r="C104" s="137">
        <v>2077.0500000000002</v>
      </c>
    </row>
    <row r="105" spans="1:3" x14ac:dyDescent="0.2">
      <c r="A105" s="135" t="s">
        <v>18</v>
      </c>
      <c r="B105" s="136">
        <v>41761</v>
      </c>
      <c r="C105" s="137">
        <v>2070.5500000000002</v>
      </c>
    </row>
    <row r="106" spans="1:3" x14ac:dyDescent="0.2">
      <c r="A106" s="135" t="s">
        <v>18</v>
      </c>
      <c r="B106" s="136">
        <v>41759</v>
      </c>
      <c r="C106" s="137">
        <v>2067.58</v>
      </c>
    </row>
    <row r="107" spans="1:3" x14ac:dyDescent="0.2">
      <c r="A107" s="135" t="s">
        <v>18</v>
      </c>
      <c r="B107" s="136">
        <v>41758</v>
      </c>
      <c r="C107" s="137">
        <v>2066.27</v>
      </c>
    </row>
    <row r="108" spans="1:3" x14ac:dyDescent="0.2">
      <c r="A108" s="135" t="s">
        <v>18</v>
      </c>
      <c r="B108" s="136">
        <v>41757</v>
      </c>
      <c r="C108" s="137">
        <v>2063.2800000000002</v>
      </c>
    </row>
    <row r="109" spans="1:3" x14ac:dyDescent="0.2">
      <c r="A109" s="135" t="s">
        <v>18</v>
      </c>
      <c r="B109" s="136">
        <v>41754</v>
      </c>
      <c r="C109" s="137">
        <v>2061.46</v>
      </c>
    </row>
    <row r="110" spans="1:3" x14ac:dyDescent="0.2">
      <c r="A110" s="135" t="s">
        <v>18</v>
      </c>
      <c r="B110" s="136">
        <v>41752</v>
      </c>
      <c r="C110" s="137">
        <v>2060.27</v>
      </c>
    </row>
    <row r="111" spans="1:3" x14ac:dyDescent="0.2">
      <c r="A111" s="135" t="s">
        <v>18</v>
      </c>
      <c r="B111" s="136">
        <v>41751</v>
      </c>
      <c r="C111" s="137">
        <v>2058.86</v>
      </c>
    </row>
    <row r="112" spans="1:3" x14ac:dyDescent="0.2">
      <c r="A112" s="135" t="s">
        <v>18</v>
      </c>
      <c r="B112" s="136">
        <v>41750</v>
      </c>
      <c r="C112" s="137">
        <v>2055.52</v>
      </c>
    </row>
    <row r="113" spans="1:3" x14ac:dyDescent="0.2">
      <c r="A113" s="135" t="s">
        <v>18</v>
      </c>
      <c r="B113" s="136">
        <v>41746</v>
      </c>
      <c r="C113" s="137">
        <v>2050.2199999999998</v>
      </c>
    </row>
    <row r="114" spans="1:3" x14ac:dyDescent="0.2">
      <c r="A114" s="135" t="s">
        <v>18</v>
      </c>
      <c r="B114" s="136">
        <v>41745</v>
      </c>
      <c r="C114" s="137">
        <v>2043.66</v>
      </c>
    </row>
    <row r="115" spans="1:3" x14ac:dyDescent="0.2">
      <c r="A115" s="135" t="s">
        <v>18</v>
      </c>
      <c r="B115" s="136">
        <v>41744</v>
      </c>
      <c r="C115" s="137">
        <v>2042.56</v>
      </c>
    </row>
    <row r="116" spans="1:3" x14ac:dyDescent="0.2">
      <c r="A116" s="135" t="s">
        <v>18</v>
      </c>
      <c r="B116" s="136">
        <v>41740</v>
      </c>
      <c r="C116" s="137">
        <v>2040.48</v>
      </c>
    </row>
    <row r="117" spans="1:3" x14ac:dyDescent="0.2">
      <c r="A117" s="135" t="s">
        <v>18</v>
      </c>
      <c r="B117" s="136">
        <v>41739</v>
      </c>
      <c r="C117" s="137">
        <v>2035.39</v>
      </c>
    </row>
    <row r="118" spans="1:3" x14ac:dyDescent="0.2">
      <c r="A118" s="135" t="s">
        <v>18</v>
      </c>
      <c r="B118" s="136">
        <v>41738</v>
      </c>
      <c r="C118" s="137">
        <v>2033.46</v>
      </c>
    </row>
    <row r="119" spans="1:3" x14ac:dyDescent="0.2">
      <c r="A119" s="135" t="s">
        <v>18</v>
      </c>
      <c r="B119" s="136">
        <v>41736</v>
      </c>
      <c r="C119" s="137">
        <v>2031.54</v>
      </c>
    </row>
    <row r="120" spans="1:3" x14ac:dyDescent="0.2">
      <c r="A120" s="135" t="s">
        <v>18</v>
      </c>
      <c r="B120" s="136">
        <v>41733</v>
      </c>
      <c r="C120" s="137">
        <v>2031.03</v>
      </c>
    </row>
    <row r="121" spans="1:3" x14ac:dyDescent="0.2">
      <c r="A121" s="135" t="s">
        <v>18</v>
      </c>
      <c r="B121" s="136">
        <v>41732</v>
      </c>
      <c r="C121" s="137">
        <v>2037.53</v>
      </c>
    </row>
    <row r="122" spans="1:3" x14ac:dyDescent="0.2">
      <c r="A122" s="135" t="s">
        <v>18</v>
      </c>
      <c r="B122" s="136">
        <v>41731</v>
      </c>
      <c r="C122" s="137">
        <v>2038.22</v>
      </c>
    </row>
    <row r="123" spans="1:3" x14ac:dyDescent="0.2">
      <c r="A123" s="135" t="s">
        <v>18</v>
      </c>
      <c r="B123" s="136">
        <v>41730</v>
      </c>
      <c r="C123" s="137">
        <v>2047.63</v>
      </c>
    </row>
    <row r="124" spans="1:3" x14ac:dyDescent="0.2">
      <c r="A124" s="135" t="s">
        <v>18</v>
      </c>
      <c r="B124" s="136">
        <v>41729</v>
      </c>
      <c r="C124" s="137">
        <v>2047.13</v>
      </c>
    </row>
    <row r="125" spans="1:3" x14ac:dyDescent="0.2">
      <c r="A125" s="135" t="s">
        <v>18</v>
      </c>
      <c r="B125" s="136">
        <v>41726</v>
      </c>
      <c r="C125" s="137">
        <v>2045.68</v>
      </c>
    </row>
    <row r="126" spans="1:3" x14ac:dyDescent="0.2">
      <c r="A126" s="135" t="s">
        <v>18</v>
      </c>
      <c r="B126" s="136">
        <v>41725</v>
      </c>
      <c r="C126" s="137">
        <v>2044.17</v>
      </c>
    </row>
    <row r="127" spans="1:3" x14ac:dyDescent="0.2">
      <c r="A127" s="135" t="s">
        <v>18</v>
      </c>
      <c r="B127" s="136">
        <v>41724</v>
      </c>
      <c r="C127" s="137">
        <v>2044.02</v>
      </c>
    </row>
    <row r="128" spans="1:3" x14ac:dyDescent="0.2">
      <c r="A128" s="135" t="s">
        <v>18</v>
      </c>
      <c r="B128" s="136">
        <v>41723</v>
      </c>
      <c r="C128" s="137">
        <v>2042.78</v>
      </c>
    </row>
    <row r="129" spans="1:3" x14ac:dyDescent="0.2">
      <c r="A129" s="135" t="s">
        <v>18</v>
      </c>
      <c r="B129" s="136">
        <v>41722</v>
      </c>
      <c r="C129" s="137">
        <v>2042.83</v>
      </c>
    </row>
    <row r="130" spans="1:3" x14ac:dyDescent="0.2">
      <c r="A130" s="135" t="s">
        <v>18</v>
      </c>
      <c r="B130" s="136">
        <v>41719</v>
      </c>
      <c r="C130" s="137">
        <v>2038.59</v>
      </c>
    </row>
    <row r="131" spans="1:3" x14ac:dyDescent="0.2">
      <c r="A131" s="135" t="s">
        <v>18</v>
      </c>
      <c r="B131" s="136">
        <v>41718</v>
      </c>
      <c r="C131" s="137">
        <v>2035.69</v>
      </c>
    </row>
    <row r="132" spans="1:3" x14ac:dyDescent="0.2">
      <c r="A132" s="135" t="s">
        <v>18</v>
      </c>
      <c r="B132" s="136">
        <v>41717</v>
      </c>
      <c r="C132" s="137">
        <v>2036.12</v>
      </c>
    </row>
    <row r="133" spans="1:3" x14ac:dyDescent="0.2">
      <c r="A133" s="135" t="s">
        <v>18</v>
      </c>
      <c r="B133" s="136">
        <v>41716</v>
      </c>
      <c r="C133" s="137">
        <v>2033.42</v>
      </c>
    </row>
    <row r="134" spans="1:3" x14ac:dyDescent="0.2">
      <c r="A134" s="135" t="s">
        <v>18</v>
      </c>
      <c r="B134" s="136">
        <v>41712</v>
      </c>
      <c r="C134" s="137">
        <v>2031.08</v>
      </c>
    </row>
    <row r="135" spans="1:3" x14ac:dyDescent="0.2">
      <c r="A135" s="135" t="s">
        <v>18</v>
      </c>
      <c r="B135" s="136">
        <v>41711</v>
      </c>
      <c r="C135" s="137">
        <v>2032.71</v>
      </c>
    </row>
    <row r="136" spans="1:3" x14ac:dyDescent="0.2">
      <c r="A136" s="135" t="s">
        <v>18</v>
      </c>
      <c r="B136" s="136">
        <v>41710</v>
      </c>
      <c r="C136" s="137">
        <v>2032.16</v>
      </c>
    </row>
    <row r="137" spans="1:3" x14ac:dyDescent="0.2">
      <c r="A137" s="135" t="s">
        <v>18</v>
      </c>
      <c r="B137" s="136">
        <v>41709</v>
      </c>
      <c r="C137" s="137">
        <v>2030.21</v>
      </c>
    </row>
    <row r="138" spans="1:3" x14ac:dyDescent="0.2">
      <c r="A138" s="135" t="s">
        <v>18</v>
      </c>
      <c r="B138" s="136">
        <v>41708</v>
      </c>
      <c r="C138" s="137">
        <v>2026.1</v>
      </c>
    </row>
    <row r="139" spans="1:3" x14ac:dyDescent="0.2">
      <c r="A139" s="135" t="s">
        <v>18</v>
      </c>
      <c r="B139" s="136">
        <v>41705</v>
      </c>
      <c r="C139" s="137">
        <v>2023.11</v>
      </c>
    </row>
    <row r="140" spans="1:3" x14ac:dyDescent="0.2">
      <c r="A140" s="135" t="s">
        <v>18</v>
      </c>
      <c r="B140" s="136">
        <v>41704</v>
      </c>
      <c r="C140" s="137">
        <v>2022.9</v>
      </c>
    </row>
    <row r="141" spans="1:3" x14ac:dyDescent="0.2">
      <c r="A141" s="135" t="s">
        <v>18</v>
      </c>
      <c r="B141" s="136">
        <v>41703</v>
      </c>
      <c r="C141" s="137">
        <v>2019.28</v>
      </c>
    </row>
    <row r="142" spans="1:3" x14ac:dyDescent="0.2">
      <c r="A142" s="135" t="s">
        <v>18</v>
      </c>
      <c r="B142" s="136">
        <v>41702</v>
      </c>
      <c r="C142" s="137">
        <v>2018.37</v>
      </c>
    </row>
    <row r="143" spans="1:3" x14ac:dyDescent="0.2">
      <c r="A143" s="135" t="s">
        <v>18</v>
      </c>
      <c r="B143" s="136">
        <v>41701</v>
      </c>
      <c r="C143" s="137">
        <v>2016.32</v>
      </c>
    </row>
    <row r="144" spans="1:3" x14ac:dyDescent="0.2">
      <c r="A144" s="135" t="s">
        <v>18</v>
      </c>
      <c r="B144" s="136">
        <v>41698</v>
      </c>
      <c r="C144" s="137">
        <v>2016.87</v>
      </c>
    </row>
    <row r="145" spans="1:3" x14ac:dyDescent="0.2">
      <c r="A145" s="135" t="s">
        <v>18</v>
      </c>
      <c r="B145" s="136">
        <v>41696</v>
      </c>
      <c r="C145" s="137">
        <v>2013.07</v>
      </c>
    </row>
    <row r="146" spans="1:3" x14ac:dyDescent="0.2">
      <c r="A146" s="135" t="s">
        <v>18</v>
      </c>
      <c r="B146" s="136">
        <v>41695</v>
      </c>
      <c r="C146" s="137">
        <v>2013.9</v>
      </c>
    </row>
    <row r="147" spans="1:3" x14ac:dyDescent="0.2">
      <c r="A147" s="135" t="s">
        <v>18</v>
      </c>
      <c r="B147" s="136">
        <v>41694</v>
      </c>
      <c r="C147" s="137">
        <v>2013.82</v>
      </c>
    </row>
    <row r="148" spans="1:3" x14ac:dyDescent="0.2">
      <c r="A148" s="135" t="s">
        <v>18</v>
      </c>
      <c r="B148" s="136">
        <v>41691</v>
      </c>
      <c r="C148" s="137">
        <v>2016.03</v>
      </c>
    </row>
    <row r="149" spans="1:3" x14ac:dyDescent="0.2">
      <c r="A149" s="135" t="s">
        <v>18</v>
      </c>
      <c r="B149" s="136">
        <v>41690</v>
      </c>
      <c r="C149" s="137">
        <v>2015.55</v>
      </c>
    </row>
    <row r="150" spans="1:3" x14ac:dyDescent="0.2">
      <c r="A150" s="135" t="s">
        <v>18</v>
      </c>
      <c r="B150" s="136">
        <v>41689</v>
      </c>
      <c r="C150" s="137">
        <v>2015.72</v>
      </c>
    </row>
    <row r="151" spans="1:3" x14ac:dyDescent="0.2">
      <c r="A151" s="135" t="s">
        <v>18</v>
      </c>
      <c r="B151" s="136">
        <v>41688</v>
      </c>
      <c r="C151" s="137">
        <v>2015.21</v>
      </c>
    </row>
    <row r="152" spans="1:3" x14ac:dyDescent="0.2">
      <c r="A152" s="135" t="s">
        <v>18</v>
      </c>
      <c r="B152" s="136">
        <v>41687</v>
      </c>
      <c r="C152" s="137">
        <v>2012.95</v>
      </c>
    </row>
    <row r="153" spans="1:3" x14ac:dyDescent="0.2">
      <c r="A153" s="135" t="s">
        <v>18</v>
      </c>
      <c r="B153" s="136">
        <v>41684</v>
      </c>
      <c r="C153" s="137">
        <v>2011.56</v>
      </c>
    </row>
    <row r="154" spans="1:3" x14ac:dyDescent="0.2">
      <c r="A154" s="135" t="s">
        <v>18</v>
      </c>
      <c r="B154" s="136">
        <v>41683</v>
      </c>
      <c r="C154" s="137">
        <v>2010.04</v>
      </c>
    </row>
    <row r="155" spans="1:3" x14ac:dyDescent="0.2">
      <c r="A155" s="135" t="s">
        <v>18</v>
      </c>
      <c r="B155" s="136">
        <v>41682</v>
      </c>
      <c r="C155" s="137">
        <v>2012.52</v>
      </c>
    </row>
    <row r="156" spans="1:3" x14ac:dyDescent="0.2">
      <c r="A156" s="135" t="s">
        <v>18</v>
      </c>
      <c r="B156" s="136">
        <v>41681</v>
      </c>
      <c r="C156" s="137">
        <v>2017</v>
      </c>
    </row>
    <row r="157" spans="1:3" x14ac:dyDescent="0.2">
      <c r="A157" s="135" t="s">
        <v>18</v>
      </c>
      <c r="B157" s="136">
        <v>41680</v>
      </c>
      <c r="C157" s="137">
        <v>2021.41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B1" workbookViewId="0">
      <selection activeCell="B1" sqref="B1"/>
    </sheetView>
  </sheetViews>
  <sheetFormatPr defaultRowHeight="12.75" x14ac:dyDescent="0.2"/>
  <cols>
    <col min="1" max="1" width="0" hidden="1" customWidth="1"/>
    <col min="2" max="2" width="57.85546875" bestFit="1" customWidth="1"/>
    <col min="3" max="3" width="9.85546875" bestFit="1" customWidth="1"/>
    <col min="4" max="4" width="13.42578125" bestFit="1" customWidth="1"/>
    <col min="5" max="5" width="16" bestFit="1" customWidth="1"/>
    <col min="6" max="6" width="11.28515625" customWidth="1"/>
  </cols>
  <sheetData>
    <row r="1" spans="1:6" x14ac:dyDescent="0.2">
      <c r="A1" s="152"/>
      <c r="B1" s="152" t="s">
        <v>193</v>
      </c>
      <c r="C1" s="153"/>
      <c r="D1" s="153"/>
      <c r="E1" s="153"/>
      <c r="F1" s="153"/>
    </row>
    <row r="2" spans="1:6" ht="38.25" x14ac:dyDescent="0.2">
      <c r="A2" s="154" t="s">
        <v>180</v>
      </c>
      <c r="B2" s="154" t="s">
        <v>194</v>
      </c>
      <c r="C2" s="154" t="s">
        <v>195</v>
      </c>
      <c r="D2" s="155" t="s">
        <v>196</v>
      </c>
      <c r="E2" s="155" t="s">
        <v>197</v>
      </c>
      <c r="F2" s="155" t="s">
        <v>198</v>
      </c>
    </row>
    <row r="3" spans="1:6" x14ac:dyDescent="0.2">
      <c r="A3" s="156">
        <v>6.4</v>
      </c>
      <c r="B3" s="156" t="s">
        <v>102</v>
      </c>
      <c r="C3" s="156" t="s">
        <v>199</v>
      </c>
      <c r="D3" s="157">
        <v>17022488.07</v>
      </c>
      <c r="E3" s="157">
        <v>3103807915.1999998</v>
      </c>
      <c r="F3" s="158">
        <v>1.093881E-2</v>
      </c>
    </row>
    <row r="5" spans="1:6" x14ac:dyDescent="0.2">
      <c r="D5" s="143"/>
    </row>
    <row r="6" spans="1:6" x14ac:dyDescent="0.2">
      <c r="D6" s="143"/>
    </row>
    <row r="7" spans="1:6" x14ac:dyDescent="0.2">
      <c r="D7" s="14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B1" workbookViewId="0">
      <selection activeCell="E3" sqref="E3"/>
    </sheetView>
  </sheetViews>
  <sheetFormatPr defaultRowHeight="12.75" x14ac:dyDescent="0.2"/>
  <cols>
    <col min="1" max="1" width="0" hidden="1" customWidth="1"/>
    <col min="2" max="2" width="48.5703125" bestFit="1" customWidth="1"/>
    <col min="3" max="3" width="11.42578125" customWidth="1"/>
    <col min="4" max="4" width="11.42578125" bestFit="1" customWidth="1"/>
    <col min="5" max="5" width="13.7109375" bestFit="1" customWidth="1"/>
    <col min="6" max="6" width="15.28515625" customWidth="1"/>
  </cols>
  <sheetData>
    <row r="1" spans="1:6" x14ac:dyDescent="0.2">
      <c r="B1" s="152" t="s">
        <v>200</v>
      </c>
      <c r="C1" s="153"/>
      <c r="D1" s="153"/>
      <c r="E1" s="153"/>
      <c r="F1" s="153"/>
    </row>
    <row r="2" spans="1:6" ht="25.5" x14ac:dyDescent="0.2">
      <c r="A2" s="154" t="s">
        <v>180</v>
      </c>
      <c r="B2" s="154" t="s">
        <v>194</v>
      </c>
      <c r="C2" s="154" t="s">
        <v>195</v>
      </c>
      <c r="D2" s="155" t="s">
        <v>201</v>
      </c>
      <c r="E2" s="155" t="s">
        <v>197</v>
      </c>
      <c r="F2" s="155" t="s">
        <v>202</v>
      </c>
    </row>
    <row r="3" spans="1:6" x14ac:dyDescent="0.2">
      <c r="A3" s="156">
        <v>6.5</v>
      </c>
      <c r="B3" s="156" t="s">
        <v>102</v>
      </c>
      <c r="C3" s="156" t="s">
        <v>199</v>
      </c>
      <c r="D3" s="157">
        <v>19900220.07</v>
      </c>
      <c r="E3" s="157">
        <v>3103807915.1999998</v>
      </c>
      <c r="F3" s="158">
        <v>1.278806E-2</v>
      </c>
    </row>
    <row r="8" spans="1:6" x14ac:dyDescent="0.2">
      <c r="D8"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New Format</vt:lpstr>
      <vt:lpstr>Notes</vt:lpstr>
      <vt:lpstr>TB</vt:lpstr>
      <vt:lpstr>Consol Nav</vt:lpstr>
      <vt:lpstr>Index</vt:lpstr>
      <vt:lpstr>Mgmt Fees Ratio</vt:lpstr>
      <vt:lpstr>Other Exp Ratio</vt:lpstr>
      <vt:lpstr>Sheet1</vt:lpstr>
      <vt:lpstr>'New Format'!Print_Area</vt:lpstr>
      <vt:lpstr>'New Format'!Print_Titles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Desai, Parag Avinash [ICG-OPS]</dc:creator>
  <cp:lastModifiedBy>ABC</cp:lastModifiedBy>
  <cp:lastPrinted>2014-10-15T07:08:30Z</cp:lastPrinted>
  <dcterms:created xsi:type="dcterms:W3CDTF">1996-10-14T23:33:28Z</dcterms:created>
  <dcterms:modified xsi:type="dcterms:W3CDTF">2014-10-21T07:25:23Z</dcterms:modified>
</cp:coreProperties>
</file>