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KAS\Desktop\Portfolio\"/>
    </mc:Choice>
  </mc:AlternateContent>
  <bookViews>
    <workbookView xWindow="0" yWindow="0" windowWidth="20490" windowHeight="7755"/>
  </bookViews>
  <sheets>
    <sheet name="Series I" sheetId="1" r:id="rId1"/>
  </sheets>
  <definedNames>
    <definedName name="_xlnm._FilterDatabase" localSheetId="0" hidden="1">'Series I'!$A$13:$N$19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1" l="1"/>
  <c r="E10" i="1"/>
  <c r="F10" i="1"/>
  <c r="A13" i="1"/>
  <c r="A14" i="1" s="1"/>
  <c r="A15" i="1" s="1"/>
  <c r="A16" i="1" s="1"/>
  <c r="A17" i="1" s="1"/>
  <c r="A18" i="1" s="1"/>
  <c r="A19" i="1" s="1"/>
  <c r="A25" i="1" s="1"/>
  <c r="A26" i="1" s="1"/>
  <c r="A27" i="1" s="1"/>
  <c r="A28" i="1" s="1"/>
  <c r="A29" i="1" s="1"/>
  <c r="A34" i="1" s="1"/>
  <c r="A35" i="1" s="1"/>
  <c r="A36" i="1" s="1"/>
  <c r="A41" i="1" s="1"/>
  <c r="F13" i="1"/>
  <c r="F21" i="1" s="1"/>
  <c r="K13" i="1"/>
  <c r="F14" i="1"/>
  <c r="K14" i="1"/>
  <c r="F15" i="1"/>
  <c r="F16" i="1"/>
  <c r="F17" i="1"/>
  <c r="F18" i="1"/>
  <c r="K18" i="1"/>
  <c r="F19" i="1"/>
  <c r="K19" i="1"/>
  <c r="K20" i="1"/>
  <c r="E21" i="1"/>
  <c r="K21" i="1"/>
  <c r="K22" i="1"/>
  <c r="K23" i="1"/>
  <c r="K24" i="1"/>
  <c r="F25" i="1"/>
  <c r="K11" i="1" s="1"/>
  <c r="K25" i="1"/>
  <c r="F26" i="1"/>
  <c r="K12" i="1" s="1"/>
  <c r="F27" i="1"/>
  <c r="F28" i="1"/>
  <c r="K15" i="1" s="1"/>
  <c r="F29" i="1"/>
  <c r="E31" i="1"/>
  <c r="F31" i="1"/>
  <c r="F34" i="1"/>
  <c r="K16" i="1" s="1"/>
  <c r="F35" i="1"/>
  <c r="F36" i="1"/>
  <c r="K17" i="1" s="1"/>
  <c r="E38" i="1"/>
  <c r="F38" i="1"/>
  <c r="F41" i="1"/>
  <c r="E42" i="1"/>
  <c r="F42" i="1"/>
  <c r="F44" i="1"/>
  <c r="E45" i="1"/>
  <c r="F45" i="1"/>
  <c r="E48" i="1"/>
  <c r="F48" i="1" s="1"/>
  <c r="F49" i="1" l="1"/>
  <c r="F50" i="1" s="1"/>
  <c r="K26" i="1"/>
  <c r="K10" i="1"/>
  <c r="E49" i="1"/>
</calcChain>
</file>

<file path=xl/sharedStrings.xml><?xml version="1.0" encoding="utf-8"?>
<sst xmlns="http://schemas.openxmlformats.org/spreadsheetml/2006/main" count="101" uniqueCount="75">
  <si>
    <t xml:space="preserve">Note - Resolution plan has been approved by NCLT against the IIFCL Mutual Fund (IDF) earlier investment of Rs. 60 Cr in GVR Infra Projects Ltd. IIFCL Mutual Fund (IDF) has received an upfront amount of Rs. 0.63 Cr as a part of distribution framework. Further, 0% NCDs  has been issued by GVR Infra Projects Ltd on 30.09.2021 for a consideration amount of Rs. 7.02 cr. (Repayable as Rs. 2.61 Cr in Year 1 (9th April 2022) and Rs. 4.41 Cr. in Year 2 (9th April 2023). </t>
  </si>
  <si>
    <t>Grand Total</t>
  </si>
  <si>
    <t>Total</t>
  </si>
  <si>
    <t>Net Receivable/Payable</t>
  </si>
  <si>
    <t>Cash &amp; Cash Equivalents</t>
  </si>
  <si>
    <t>Unrated</t>
  </si>
  <si>
    <t>Fixed Deposit</t>
  </si>
  <si>
    <t>INE427M08017</t>
  </si>
  <si>
    <t>GVR Infra Projects Limited</t>
  </si>
  <si>
    <t>Zero Coupon Bond</t>
  </si>
  <si>
    <t xml:space="preserve">BWR A </t>
  </si>
  <si>
    <t>INE111R07026</t>
  </si>
  <si>
    <t>D. P. Jain &amp; Co Infrastructure Private Limited</t>
  </si>
  <si>
    <t>CARE A+(CE)</t>
  </si>
  <si>
    <t>INE209W07028</t>
  </si>
  <si>
    <t>Narmada Wind Energy Private Limited</t>
  </si>
  <si>
    <t>INE659X07014</t>
  </si>
  <si>
    <t>Molagavalli Renewbale Private Limited</t>
  </si>
  <si>
    <t>Unlisted</t>
  </si>
  <si>
    <t>ICRA D</t>
  </si>
  <si>
    <t>INE124L07063</t>
  </si>
  <si>
    <t>GMR Warora Energy Limited</t>
  </si>
  <si>
    <t>INE124L07055</t>
  </si>
  <si>
    <t>INE124L07048</t>
  </si>
  <si>
    <t>Cash &amp; Equivalents</t>
  </si>
  <si>
    <t>CRISIL AA</t>
  </si>
  <si>
    <t>INE477K07018</t>
  </si>
  <si>
    <t>Green Infra Wind Energy Limited</t>
  </si>
  <si>
    <t>BWR BBB</t>
  </si>
  <si>
    <t>ICRA AAA</t>
  </si>
  <si>
    <t>INE246R07418</t>
  </si>
  <si>
    <t>NIIF Infrastructure Finance Limted</t>
  </si>
  <si>
    <t>BWR A2+</t>
  </si>
  <si>
    <t>Listed / awaiting listing on the stock exchanges</t>
  </si>
  <si>
    <t>CARE A1+</t>
  </si>
  <si>
    <t>BONDS &amp; NCDs</t>
  </si>
  <si>
    <t>CRISIL A1+</t>
  </si>
  <si>
    <t>CARE D</t>
  </si>
  <si>
    <t>ICRA A</t>
  </si>
  <si>
    <t>SOV</t>
  </si>
  <si>
    <t>IN002020Z394</t>
  </si>
  <si>
    <t>364 DAY TBILL 30DEC2021</t>
  </si>
  <si>
    <t>BWR D</t>
  </si>
  <si>
    <t>IN002020Z436</t>
  </si>
  <si>
    <t>364 DAY TBILL 27JAN2022</t>
  </si>
  <si>
    <t>IN002020Z451</t>
  </si>
  <si>
    <t>364 DAY TBILL 10FEB2022</t>
  </si>
  <si>
    <t>IN002020Z485</t>
  </si>
  <si>
    <t>364 DAY TBILL 03MAR2022</t>
  </si>
  <si>
    <t>IN002021Z251</t>
  </si>
  <si>
    <t>364 DAY TBILL 15SEP2022</t>
  </si>
  <si>
    <t>CRISIL A1</t>
  </si>
  <si>
    <t>IN002021Z111</t>
  </si>
  <si>
    <t>364 DAY TBILL 16JUN2022</t>
  </si>
  <si>
    <t>ACUITE A2</t>
  </si>
  <si>
    <t>IN002020Z493</t>
  </si>
  <si>
    <t>364 DAY T-BILL 11MAR22</t>
  </si>
  <si>
    <t>Treasury Bill</t>
  </si>
  <si>
    <t>Percent</t>
  </si>
  <si>
    <t>Sector / Rating</t>
  </si>
  <si>
    <t>INE754R14151</t>
  </si>
  <si>
    <t>Hero Future Energies Private Limited</t>
  </si>
  <si>
    <t>Commercial Paper</t>
  </si>
  <si>
    <t>MONEY MARKET INSTRUMENT</t>
  </si>
  <si>
    <t>Aggregated Yield %</t>
  </si>
  <si>
    <t>Maturity Date</t>
  </si>
  <si>
    <t>% to Net Assets</t>
  </si>
  <si>
    <t>Market value (Rs. In lakhs)</t>
  </si>
  <si>
    <t>Rating / Industry</t>
  </si>
  <si>
    <t>ISIN</t>
  </si>
  <si>
    <t>Name of Instrument</t>
  </si>
  <si>
    <t>Sr. No.</t>
  </si>
  <si>
    <t>Portfolio as on October 15, 2021</t>
  </si>
  <si>
    <t xml:space="preserve">  </t>
  </si>
  <si>
    <t>IIFCL MF INFRASTRUCTURE DEBT FUND SR - I (BSE SCRIP CODE 537488)</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</si>
</sst>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_(* \(#,##0.00\);_(* &quot;-&quot;??_);_(@_)"/>
    <numFmt numFmtId="165" formatCode="dd\-mmm\-yyyy"/>
    <numFmt numFmtId="166" formatCode="_ * #,##0_)_£_ ;_ * \(#,##0\)_£_ ;_ * &quot;-&quot;??_)_£_ ;_ @_ "/>
    <numFmt numFmtId="167" formatCode="[$-409]dd\-mmm\-yy;@"/>
  </numFmts>
  <fonts count="12">
    <font>
      <sz val="10"/>
      <name val="Arial"/>
      <family val="2"/>
    </font>
    <font>
      <sz val="10"/>
      <name val="Arial"/>
      <family val="2"/>
    </font>
    <font>
      <b/>
      <sz val="10"/>
      <name val="Arial"/>
      <family val="2"/>
    </font>
    <font>
      <b/>
      <sz val="10"/>
      <color indexed="9"/>
      <name val="Arial"/>
      <family val="2"/>
    </font>
    <font>
      <b/>
      <sz val="10"/>
      <color indexed="8"/>
      <name val="Arial"/>
      <family val="2"/>
    </font>
    <font>
      <b/>
      <sz val="10"/>
      <name val="Trebuchet MS"/>
      <family val="2"/>
    </font>
    <font>
      <b/>
      <sz val="10"/>
      <color indexed="9"/>
      <name val="Times New Roman"/>
      <family val="1"/>
    </font>
    <font>
      <sz val="10"/>
      <name val="Times New Roman"/>
      <family val="1"/>
    </font>
    <font>
      <sz val="10"/>
      <color indexed="62"/>
      <name val="Times New Roman"/>
      <family val="1"/>
    </font>
    <font>
      <b/>
      <sz val="10"/>
      <color indexed="62"/>
      <name val="Times New Roman"/>
      <family val="1"/>
    </font>
    <font>
      <b/>
      <sz val="10"/>
      <name val="Times New Roman"/>
      <family val="1"/>
    </font>
    <font>
      <b/>
      <sz val="14"/>
      <color rgb="FFFFFFFF"/>
      <name val="Times New Roman"/>
      <charset val="134"/>
    </font>
  </fonts>
  <fills count="5">
    <fill>
      <patternFill patternType="none"/>
    </fill>
    <fill>
      <patternFill patternType="gray125"/>
    </fill>
    <fill>
      <patternFill patternType="solid">
        <fgColor indexed="8"/>
        <bgColor indexed="64"/>
      </patternFill>
    </fill>
    <fill>
      <patternFill patternType="solid">
        <fgColor indexed="23"/>
        <bgColor indexed="64"/>
      </patternFill>
    </fill>
    <fill>
      <patternFill patternType="solid">
        <fgColor rgb="FF000000"/>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48">
    <xf numFmtId="0" fontId="0" fillId="0" borderId="0" xfId="0"/>
    <xf numFmtId="0" fontId="0" fillId="0" borderId="0" xfId="0" applyAlignment="1">
      <alignment wrapText="1"/>
    </xf>
    <xf numFmtId="15" fontId="0" fillId="0" borderId="0" xfId="0" applyNumberFormat="1" applyAlignment="1">
      <alignment wrapText="1"/>
    </xf>
    <xf numFmtId="0" fontId="2" fillId="0" borderId="0" xfId="0" applyFont="1" applyAlignment="1">
      <alignment wrapText="1"/>
    </xf>
    <xf numFmtId="4" fontId="0" fillId="0" borderId="0" xfId="0" applyNumberFormat="1" applyAlignment="1">
      <alignment wrapText="1"/>
    </xf>
    <xf numFmtId="39" fontId="0" fillId="0" borderId="0" xfId="0" applyNumberFormat="1" applyAlignment="1">
      <alignment wrapText="1"/>
    </xf>
    <xf numFmtId="0" fontId="2" fillId="0" borderId="0" xfId="0" applyFont="1" applyAlignment="1">
      <alignment horizontal="center" wrapText="1"/>
    </xf>
    <xf numFmtId="15" fontId="0" fillId="0" borderId="0" xfId="1" applyNumberFormat="1" applyFont="1" applyAlignment="1">
      <alignment wrapText="1"/>
    </xf>
    <xf numFmtId="165" fontId="3" fillId="2" borderId="0" xfId="0" applyNumberFormat="1" applyFont="1" applyFill="1" applyAlignment="1">
      <alignment wrapText="1"/>
    </xf>
    <xf numFmtId="10" fontId="3" fillId="2" borderId="0" xfId="0" applyNumberFormat="1" applyFont="1" applyFill="1" applyAlignment="1">
      <alignment wrapText="1"/>
    </xf>
    <xf numFmtId="4" fontId="3" fillId="2" borderId="0" xfId="0" applyNumberFormat="1" applyFont="1" applyFill="1" applyAlignment="1">
      <alignment wrapText="1"/>
    </xf>
    <xf numFmtId="0" fontId="3" fillId="2" borderId="0" xfId="0" applyFont="1" applyFill="1" applyAlignment="1">
      <alignment wrapText="1"/>
    </xf>
    <xf numFmtId="165" fontId="4" fillId="3" borderId="0" xfId="0" applyNumberFormat="1" applyFont="1" applyFill="1" applyAlignment="1">
      <alignment wrapText="1"/>
    </xf>
    <xf numFmtId="10" fontId="4" fillId="3" borderId="0" xfId="0" applyNumberFormat="1" applyFont="1" applyFill="1" applyAlignment="1">
      <alignment wrapText="1"/>
    </xf>
    <xf numFmtId="39" fontId="4" fillId="3" borderId="0" xfId="0" applyNumberFormat="1" applyFont="1" applyFill="1" applyAlignment="1">
      <alignment wrapText="1"/>
    </xf>
    <xf numFmtId="0" fontId="4" fillId="3" borderId="0" xfId="0" applyFont="1" applyFill="1" applyAlignment="1">
      <alignment wrapText="1"/>
    </xf>
    <xf numFmtId="165" fontId="0" fillId="0" borderId="0" xfId="0" applyNumberFormat="1" applyAlignment="1">
      <alignment wrapText="1"/>
    </xf>
    <xf numFmtId="10" fontId="0" fillId="0" borderId="0" xfId="0" applyNumberFormat="1" applyAlignment="1">
      <alignment wrapText="1"/>
    </xf>
    <xf numFmtId="165" fontId="0" fillId="0" borderId="0" xfId="0" applyNumberFormat="1" applyFill="1" applyAlignment="1">
      <alignment wrapText="1"/>
    </xf>
    <xf numFmtId="10" fontId="0" fillId="0" borderId="0" xfId="0" applyNumberFormat="1" applyFont="1" applyFill="1" applyAlignment="1">
      <alignment wrapText="1"/>
    </xf>
    <xf numFmtId="39" fontId="0" fillId="0" borderId="0" xfId="0" applyNumberFormat="1" applyFill="1" applyAlignment="1">
      <alignment wrapText="1"/>
    </xf>
    <xf numFmtId="0" fontId="0" fillId="0" borderId="0" xfId="0" applyFill="1" applyAlignment="1">
      <alignment wrapText="1"/>
    </xf>
    <xf numFmtId="0" fontId="2" fillId="0" borderId="0" xfId="0" applyFont="1" applyFill="1" applyAlignment="1">
      <alignment wrapText="1"/>
    </xf>
    <xf numFmtId="0" fontId="0" fillId="0" borderId="0" xfId="0" applyFont="1" applyAlignment="1">
      <alignment wrapText="1"/>
    </xf>
    <xf numFmtId="165" fontId="0" fillId="0" borderId="0" xfId="0" applyNumberFormat="1" applyFont="1" applyFill="1" applyAlignment="1">
      <alignment wrapText="1"/>
    </xf>
    <xf numFmtId="0" fontId="0" fillId="0" borderId="0" xfId="0" applyFont="1" applyFill="1" applyAlignment="1">
      <alignment wrapText="1"/>
    </xf>
    <xf numFmtId="9" fontId="0" fillId="0" borderId="0" xfId="0" applyNumberFormat="1" applyAlignment="1">
      <alignment wrapText="1"/>
    </xf>
    <xf numFmtId="9" fontId="0" fillId="0" borderId="0" xfId="0" applyNumberFormat="1" applyFont="1" applyAlignment="1">
      <alignment wrapText="1"/>
    </xf>
    <xf numFmtId="39" fontId="0" fillId="0" borderId="0" xfId="0" applyNumberFormat="1" applyFont="1" applyFill="1" applyAlignment="1">
      <alignment wrapText="1"/>
    </xf>
    <xf numFmtId="4" fontId="0" fillId="0" borderId="0" xfId="0" applyNumberFormat="1" applyFill="1" applyAlignment="1">
      <alignment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0" fontId="5" fillId="0" borderId="0" xfId="0" applyFont="1" applyFill="1" applyBorder="1" applyAlignment="1">
      <alignment wrapText="1"/>
    </xf>
    <xf numFmtId="165" fontId="6" fillId="2" borderId="0" xfId="1" applyNumberFormat="1" applyFont="1" applyFill="1" applyBorder="1" applyAlignment="1">
      <alignment horizontal="center" vertical="top" wrapText="1"/>
    </xf>
    <xf numFmtId="165" fontId="6" fillId="2" borderId="1" xfId="1" applyNumberFormat="1" applyFont="1" applyFill="1" applyBorder="1" applyAlignment="1">
      <alignment horizontal="center" vertical="top" wrapText="1"/>
    </xf>
    <xf numFmtId="10" fontId="6" fillId="2" borderId="1" xfId="2" applyNumberFormat="1" applyFont="1" applyFill="1" applyBorder="1" applyAlignment="1">
      <alignment horizontal="center" vertical="top" wrapText="1"/>
    </xf>
    <xf numFmtId="39" fontId="6" fillId="2" borderId="1" xfId="1" applyNumberFormat="1" applyFont="1" applyFill="1" applyBorder="1" applyAlignment="1">
      <alignment horizontal="center" vertical="top" wrapText="1"/>
    </xf>
    <xf numFmtId="166" fontId="6" fillId="2" borderId="1" xfId="1" applyNumberFormat="1" applyFont="1" applyFill="1" applyBorder="1" applyAlignment="1">
      <alignment horizontal="center" vertical="top" wrapText="1"/>
    </xf>
    <xf numFmtId="0" fontId="6" fillId="2" borderId="1" xfId="0" applyFont="1" applyFill="1" applyBorder="1" applyAlignment="1">
      <alignment horizontal="center" vertical="top" wrapText="1"/>
    </xf>
    <xf numFmtId="10" fontId="7" fillId="0" borderId="1" xfId="2" applyNumberFormat="1" applyFont="1" applyFill="1" applyBorder="1" applyAlignment="1">
      <alignment horizontal="right" wrapText="1"/>
    </xf>
    <xf numFmtId="0" fontId="8" fillId="0" borderId="1" xfId="0" applyFont="1" applyFill="1" applyBorder="1" applyAlignment="1">
      <alignment horizontal="right" wrapText="1"/>
    </xf>
    <xf numFmtId="14" fontId="9" fillId="0" borderId="1" xfId="0" applyNumberFormat="1" applyFont="1" applyFill="1" applyBorder="1" applyAlignment="1">
      <alignment horizontal="center" wrapText="1"/>
    </xf>
    <xf numFmtId="14" fontId="9" fillId="0" borderId="1" xfId="0" applyNumberFormat="1" applyFont="1" applyFill="1" applyBorder="1" applyAlignment="1">
      <alignment wrapText="1"/>
    </xf>
    <xf numFmtId="0" fontId="7" fillId="0" borderId="1" xfId="0" applyFont="1" applyFill="1" applyBorder="1" applyAlignment="1">
      <alignment horizontal="center" wrapText="1"/>
    </xf>
    <xf numFmtId="167" fontId="9" fillId="0" borderId="1" xfId="0" applyNumberFormat="1" applyFont="1" applyFill="1" applyBorder="1" applyAlignment="1">
      <alignment horizontal="center" wrapText="1"/>
    </xf>
    <xf numFmtId="14" fontId="10" fillId="0" borderId="1" xfId="0" applyNumberFormat="1" applyFont="1" applyFill="1" applyBorder="1" applyAlignment="1">
      <alignment horizontal="left" wrapText="1"/>
    </xf>
    <xf numFmtId="0" fontId="11" fillId="4" borderId="2" xfId="0" applyFont="1" applyFill="1" applyBorder="1" applyAlignment="1">
      <alignment horizontal="center" vertical="center" wrapText="1"/>
    </xf>
    <xf numFmtId="0" fontId="11" fillId="4" borderId="3"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abSelected="1" zoomScale="85" zoomScaleNormal="85" workbookViewId="0">
      <selection activeCell="D21" sqref="D21"/>
    </sheetView>
  </sheetViews>
  <sheetFormatPr defaultColWidth="9.140625" defaultRowHeight="12.75"/>
  <cols>
    <col min="1" max="1" width="6.42578125" style="1" bestFit="1" customWidth="1"/>
    <col min="2" max="2" width="45" style="1" bestFit="1" customWidth="1"/>
    <col min="3" max="3" width="14" style="1" bestFit="1" customWidth="1"/>
    <col min="4" max="4" width="16.28515625" style="1" bestFit="1" customWidth="1"/>
    <col min="5" max="5" width="22.7109375" style="1" bestFit="1" customWidth="1"/>
    <col min="6" max="6" width="14" style="1" bestFit="1" customWidth="1"/>
    <col min="7" max="7" width="11.85546875" style="1" bestFit="1" customWidth="1"/>
    <col min="8" max="8" width="11.85546875" style="1" customWidth="1"/>
    <col min="9" max="9" width="15.7109375" style="2" bestFit="1" customWidth="1"/>
    <col min="10" max="10" width="17.42578125" style="1" bestFit="1" customWidth="1"/>
    <col min="11" max="11" width="8" style="1" bestFit="1" customWidth="1"/>
    <col min="12" max="16384" width="9.140625" style="1"/>
  </cols>
  <sheetData>
    <row r="1" spans="1:11" ht="18.75">
      <c r="A1" s="47" t="s">
        <v>74</v>
      </c>
      <c r="B1" s="46"/>
      <c r="C1" s="46"/>
      <c r="D1" s="46"/>
      <c r="E1" s="46"/>
      <c r="F1" s="46"/>
    </row>
    <row r="2" spans="1:11">
      <c r="A2" s="41" t="s">
        <v>73</v>
      </c>
      <c r="B2" s="45" t="s">
        <v>72</v>
      </c>
      <c r="C2" s="45"/>
      <c r="D2" s="44"/>
      <c r="E2" s="40"/>
      <c r="F2" s="39"/>
    </row>
    <row r="3" spans="1:11">
      <c r="A3" s="43"/>
      <c r="B3" s="42"/>
      <c r="C3" s="42"/>
      <c r="D3" s="41"/>
      <c r="E3" s="40"/>
      <c r="F3" s="39"/>
    </row>
    <row r="4" spans="1:11" ht="25.5">
      <c r="A4" s="38" t="s">
        <v>71</v>
      </c>
      <c r="B4" s="37" t="s">
        <v>70</v>
      </c>
      <c r="C4" s="37" t="s">
        <v>69</v>
      </c>
      <c r="D4" s="37" t="s">
        <v>68</v>
      </c>
      <c r="E4" s="36" t="s">
        <v>67</v>
      </c>
      <c r="F4" s="35" t="s">
        <v>66</v>
      </c>
      <c r="G4" s="34" t="s">
        <v>65</v>
      </c>
      <c r="H4" s="33" t="s">
        <v>64</v>
      </c>
    </row>
    <row r="5" spans="1:11">
      <c r="E5" s="5"/>
      <c r="F5" s="17"/>
      <c r="G5" s="16"/>
      <c r="H5" s="16"/>
    </row>
    <row r="6" spans="1:11">
      <c r="E6" s="5"/>
      <c r="F6" s="17"/>
      <c r="G6" s="16"/>
      <c r="H6" s="16"/>
    </row>
    <row r="7" spans="1:11">
      <c r="B7" s="3" t="s">
        <v>63</v>
      </c>
      <c r="C7" s="3"/>
      <c r="E7" s="5"/>
      <c r="F7" s="17"/>
      <c r="G7" s="16"/>
      <c r="H7" s="16"/>
    </row>
    <row r="8" spans="1:11" ht="15">
      <c r="B8" s="32" t="s">
        <v>62</v>
      </c>
      <c r="C8" s="3"/>
      <c r="E8" s="5"/>
      <c r="F8" s="17"/>
      <c r="G8" s="16"/>
      <c r="H8" s="16"/>
      <c r="I8" s="1"/>
    </row>
    <row r="9" spans="1:11">
      <c r="A9" s="1">
        <v>1</v>
      </c>
      <c r="B9" s="25" t="s">
        <v>61</v>
      </c>
      <c r="C9" s="23" t="s">
        <v>60</v>
      </c>
      <c r="D9" s="1" t="s">
        <v>51</v>
      </c>
      <c r="E9" s="20">
        <v>2897.2289999999998</v>
      </c>
      <c r="F9" s="19">
        <f>+E9/$E$50</f>
        <v>6.6738470897534805E-2</v>
      </c>
      <c r="G9" s="16">
        <v>44621</v>
      </c>
      <c r="H9" s="19">
        <v>9.5200000000000007E-2</v>
      </c>
      <c r="J9" s="31" t="s">
        <v>59</v>
      </c>
      <c r="K9" s="30" t="s">
        <v>58</v>
      </c>
    </row>
    <row r="10" spans="1:11">
      <c r="B10" s="15" t="s">
        <v>2</v>
      </c>
      <c r="C10" s="15"/>
      <c r="D10" s="15"/>
      <c r="E10" s="14">
        <f>SUM(E9)</f>
        <v>2897.2289999999998</v>
      </c>
      <c r="F10" s="13">
        <f>SUM(F9:F9)</f>
        <v>6.6738470897534805E-2</v>
      </c>
      <c r="G10" s="12"/>
      <c r="H10" s="12"/>
      <c r="I10" s="1"/>
      <c r="J10" s="17" t="s">
        <v>39</v>
      </c>
      <c r="K10" s="19">
        <f>SUMIF($D:$D,$J10,$F:$F)</f>
        <v>0.3753690185020318</v>
      </c>
    </row>
    <row r="11" spans="1:11">
      <c r="B11" s="3"/>
      <c r="C11" s="3"/>
      <c r="E11" s="5"/>
      <c r="F11" s="17"/>
      <c r="G11" s="16"/>
      <c r="H11" s="16"/>
      <c r="I11" s="1"/>
      <c r="J11" s="23" t="s">
        <v>29</v>
      </c>
      <c r="K11" s="19">
        <f>SUMIF($D:$D,$J11,$F:$F)</f>
        <v>0.27531249854863438</v>
      </c>
    </row>
    <row r="12" spans="1:11">
      <c r="B12" s="3" t="s">
        <v>57</v>
      </c>
      <c r="C12" s="3"/>
      <c r="E12" s="5"/>
      <c r="F12" s="17"/>
      <c r="G12" s="16"/>
      <c r="H12" s="16"/>
      <c r="I12" s="1"/>
      <c r="J12" s="23" t="s">
        <v>25</v>
      </c>
      <c r="K12" s="19">
        <f>SUMIF($D:$D,$J12,$F:$F)</f>
        <v>8.8428187725923965E-2</v>
      </c>
    </row>
    <row r="13" spans="1:11">
      <c r="A13" s="1">
        <f>1+A9</f>
        <v>2</v>
      </c>
      <c r="B13" s="25" t="s">
        <v>56</v>
      </c>
      <c r="C13" s="25" t="s">
        <v>55</v>
      </c>
      <c r="D13" s="19" t="s">
        <v>39</v>
      </c>
      <c r="E13" s="20">
        <v>12327.174999999999</v>
      </c>
      <c r="F13" s="19">
        <f>+E13/$E$50</f>
        <v>0.2839598837324625</v>
      </c>
      <c r="G13" s="24">
        <v>44631</v>
      </c>
      <c r="H13" s="19">
        <v>3.5049999999999998E-2</v>
      </c>
      <c r="I13" s="29"/>
      <c r="J13" s="23" t="s">
        <v>54</v>
      </c>
      <c r="K13" s="19">
        <f>SUMIF($D:$D,$J13,$F:$F)</f>
        <v>0</v>
      </c>
    </row>
    <row r="14" spans="1:11">
      <c r="A14" s="1">
        <f>+A13+1</f>
        <v>3</v>
      </c>
      <c r="B14" s="25" t="s">
        <v>53</v>
      </c>
      <c r="C14" s="25" t="s">
        <v>52</v>
      </c>
      <c r="D14" s="19" t="s">
        <v>39</v>
      </c>
      <c r="E14" s="20">
        <v>1408.6838068000002</v>
      </c>
      <c r="F14" s="19">
        <f>+E14/$E$50</f>
        <v>3.2449420892842903E-2</v>
      </c>
      <c r="G14" s="24">
        <v>44728</v>
      </c>
      <c r="H14" s="19">
        <v>3.6699999999999997E-2</v>
      </c>
      <c r="I14" s="29"/>
      <c r="J14" s="23" t="s">
        <v>51</v>
      </c>
      <c r="K14" s="19">
        <f>SUMIF($D:$D,$J14,$F:$F)</f>
        <v>6.6738470897534805E-2</v>
      </c>
    </row>
    <row r="15" spans="1:11">
      <c r="A15" s="1">
        <f>+A14+1</f>
        <v>4</v>
      </c>
      <c r="B15" s="25" t="s">
        <v>50</v>
      </c>
      <c r="C15" s="25" t="s">
        <v>49</v>
      </c>
      <c r="D15" s="19" t="s">
        <v>39</v>
      </c>
      <c r="E15" s="20">
        <v>1038.8757000000001</v>
      </c>
      <c r="F15" s="19">
        <f>+E15/$E$50</f>
        <v>2.3930788926455625E-2</v>
      </c>
      <c r="G15" s="24">
        <v>44819</v>
      </c>
      <c r="H15" s="19">
        <v>3.7999999999999999E-2</v>
      </c>
      <c r="I15" s="29"/>
      <c r="J15" s="25" t="s">
        <v>19</v>
      </c>
      <c r="K15" s="19">
        <f>SUMIF($D:$D,$J15,$F:$F)</f>
        <v>6.0133128416358067E-2</v>
      </c>
    </row>
    <row r="16" spans="1:11">
      <c r="A16" s="1">
        <f>+A15+1</f>
        <v>5</v>
      </c>
      <c r="B16" s="25" t="s">
        <v>48</v>
      </c>
      <c r="C16" s="25" t="s">
        <v>47</v>
      </c>
      <c r="D16" s="19" t="s">
        <v>39</v>
      </c>
      <c r="E16" s="20">
        <v>962.89463379999995</v>
      </c>
      <c r="F16" s="19">
        <f>+E16/$E$50</f>
        <v>2.218054406305257E-2</v>
      </c>
      <c r="G16" s="24">
        <v>44623</v>
      </c>
      <c r="H16" s="19">
        <v>3.5049999999999998E-2</v>
      </c>
      <c r="I16" s="29"/>
      <c r="J16" s="23" t="s">
        <v>13</v>
      </c>
      <c r="K16" s="19">
        <f>SUMIF($D:$D,$J16,$F:$F)</f>
        <v>4.0401225802352128E-2</v>
      </c>
    </row>
    <row r="17" spans="1:14">
      <c r="A17" s="1">
        <f>+A16+1</f>
        <v>6</v>
      </c>
      <c r="B17" s="25" t="s">
        <v>46</v>
      </c>
      <c r="C17" s="25" t="s">
        <v>45</v>
      </c>
      <c r="D17" s="19" t="s">
        <v>39</v>
      </c>
      <c r="E17" s="20">
        <v>454.31934849999999</v>
      </c>
      <c r="F17" s="19">
        <f>+E17/$E$50</f>
        <v>1.0465371780433726E-2</v>
      </c>
      <c r="G17" s="24">
        <v>44602</v>
      </c>
      <c r="H17" s="19">
        <v>3.4350000000000006E-2</v>
      </c>
      <c r="I17" s="29"/>
      <c r="J17" s="23" t="s">
        <v>10</v>
      </c>
      <c r="K17" s="19">
        <f>SUMIF($D:$D,$J17,$F:$F)</f>
        <v>1.861462260129617E-2</v>
      </c>
    </row>
    <row r="18" spans="1:14">
      <c r="A18" s="1">
        <f>+A17+1</f>
        <v>7</v>
      </c>
      <c r="B18" s="25" t="s">
        <v>44</v>
      </c>
      <c r="C18" s="25" t="s">
        <v>43</v>
      </c>
      <c r="D18" s="19" t="s">
        <v>39</v>
      </c>
      <c r="E18" s="20">
        <v>71.6169096</v>
      </c>
      <c r="F18" s="19">
        <f>+E18/$E$50</f>
        <v>1.6497153097359517E-3</v>
      </c>
      <c r="G18" s="24">
        <v>44588</v>
      </c>
      <c r="H18" s="19">
        <v>3.3799999999999997E-2</v>
      </c>
      <c r="I18" s="29"/>
      <c r="J18" s="23" t="s">
        <v>42</v>
      </c>
      <c r="K18" s="19">
        <f>SUMIF($D:$D,$J18,$F:$F)</f>
        <v>0</v>
      </c>
    </row>
    <row r="19" spans="1:14">
      <c r="A19" s="1">
        <f>+A18+1</f>
        <v>8</v>
      </c>
      <c r="B19" s="25" t="s">
        <v>41</v>
      </c>
      <c r="C19" s="25" t="s">
        <v>40</v>
      </c>
      <c r="D19" s="19" t="s">
        <v>39</v>
      </c>
      <c r="E19" s="20">
        <v>31.833514100000002</v>
      </c>
      <c r="F19" s="19">
        <f>+E19/$E$50</f>
        <v>7.3329379704852949E-4</v>
      </c>
      <c r="G19" s="24">
        <v>44560</v>
      </c>
      <c r="H19" s="19">
        <v>3.2599999999999997E-2</v>
      </c>
      <c r="I19" s="29"/>
      <c r="J19" s="23" t="s">
        <v>5</v>
      </c>
      <c r="K19" s="19">
        <f>SUMIF($D:$D,$J19,$F:$F)</f>
        <v>2.1699230397554971E-2</v>
      </c>
    </row>
    <row r="20" spans="1:14">
      <c r="B20" s="21"/>
      <c r="C20" s="21"/>
      <c r="D20" s="25"/>
      <c r="E20" s="28"/>
      <c r="F20" s="19"/>
      <c r="G20" s="24"/>
      <c r="H20" s="24"/>
      <c r="I20" s="1"/>
      <c r="J20" s="23" t="s">
        <v>38</v>
      </c>
      <c r="K20" s="19">
        <f>SUMIF($D:$D,$J20,$F:$F)</f>
        <v>0</v>
      </c>
    </row>
    <row r="21" spans="1:14">
      <c r="B21" s="15" t="s">
        <v>2</v>
      </c>
      <c r="C21" s="15"/>
      <c r="D21" s="15"/>
      <c r="E21" s="14">
        <f>SUM(E13:E20)</f>
        <v>16295.398912799999</v>
      </c>
      <c r="F21" s="13">
        <f>SUM(F13:F20)</f>
        <v>0.3753690185020318</v>
      </c>
      <c r="G21" s="12"/>
      <c r="H21" s="12"/>
      <c r="I21" s="1"/>
      <c r="J21" s="17" t="s">
        <v>37</v>
      </c>
      <c r="K21" s="19">
        <f>SUMIF($D:$D,$J21,$F:$F)</f>
        <v>0</v>
      </c>
    </row>
    <row r="22" spans="1:14">
      <c r="E22" s="5"/>
      <c r="F22" s="17"/>
      <c r="G22" s="16"/>
      <c r="H22" s="16"/>
      <c r="I22" s="1"/>
      <c r="J22" s="23" t="s">
        <v>36</v>
      </c>
      <c r="K22" s="19">
        <f>SUMIF($D:$D,$J22,$F:$F)</f>
        <v>0</v>
      </c>
      <c r="N22" s="26"/>
    </row>
    <row r="23" spans="1:14">
      <c r="B23" s="3" t="s">
        <v>35</v>
      </c>
      <c r="C23" s="3"/>
      <c r="E23" s="5"/>
      <c r="F23" s="17"/>
      <c r="G23" s="16"/>
      <c r="H23" s="16"/>
      <c r="I23" s="1"/>
      <c r="J23" s="17" t="s">
        <v>34</v>
      </c>
      <c r="K23" s="19">
        <f>SUMIF($D:$D,$J23,$F:$F)</f>
        <v>0</v>
      </c>
      <c r="M23" s="23"/>
      <c r="N23" s="27"/>
    </row>
    <row r="24" spans="1:14">
      <c r="B24" s="3" t="s">
        <v>33</v>
      </c>
      <c r="C24" s="3"/>
      <c r="E24" s="5"/>
      <c r="F24" s="17"/>
      <c r="G24" s="16"/>
      <c r="H24" s="16"/>
      <c r="I24" s="1"/>
      <c r="J24" s="23" t="s">
        <v>32</v>
      </c>
      <c r="K24" s="19">
        <f>SUMIF($D:$D,$J24,$F:$F)</f>
        <v>0</v>
      </c>
      <c r="M24" s="23"/>
      <c r="N24" s="27"/>
    </row>
    <row r="25" spans="1:14" s="23" customFormat="1">
      <c r="A25" s="1">
        <f>+A19+1</f>
        <v>9</v>
      </c>
      <c r="B25" s="25" t="s">
        <v>31</v>
      </c>
      <c r="C25" s="25" t="s">
        <v>30</v>
      </c>
      <c r="D25" s="25" t="s">
        <v>29</v>
      </c>
      <c r="E25" s="20">
        <v>11951.7775</v>
      </c>
      <c r="F25" s="19">
        <f>+E25/$E$50</f>
        <v>0.27531249854863438</v>
      </c>
      <c r="G25" s="24">
        <v>45306</v>
      </c>
      <c r="H25" s="19">
        <v>6.2098E-2</v>
      </c>
      <c r="I25" s="4"/>
      <c r="J25" s="23" t="s">
        <v>28</v>
      </c>
      <c r="K25" s="19">
        <f>SUMIF($D:$D,$J25,$F:$F)</f>
        <v>0</v>
      </c>
      <c r="N25" s="27"/>
    </row>
    <row r="26" spans="1:14" s="23" customFormat="1">
      <c r="A26" s="1">
        <f>+A25+1</f>
        <v>10</v>
      </c>
      <c r="B26" s="25" t="s">
        <v>27</v>
      </c>
      <c r="C26" s="25" t="s">
        <v>26</v>
      </c>
      <c r="D26" s="25" t="s">
        <v>25</v>
      </c>
      <c r="E26" s="20">
        <v>3838.8159999999998</v>
      </c>
      <c r="F26" s="19">
        <f>+E26/$E$50</f>
        <v>8.8428187725923965E-2</v>
      </c>
      <c r="G26" s="24">
        <v>45142</v>
      </c>
      <c r="H26" s="19">
        <v>8.0949999999999994E-2</v>
      </c>
      <c r="I26" s="4"/>
      <c r="J26" s="17" t="s">
        <v>24</v>
      </c>
      <c r="K26" s="19">
        <f>+F48</f>
        <v>5.3303617108313765E-2</v>
      </c>
      <c r="M26" s="1"/>
      <c r="N26" s="26"/>
    </row>
    <row r="27" spans="1:14" s="23" customFormat="1">
      <c r="A27" s="23">
        <f>A26+1</f>
        <v>11</v>
      </c>
      <c r="B27" s="25" t="s">
        <v>21</v>
      </c>
      <c r="C27" s="25" t="s">
        <v>23</v>
      </c>
      <c r="D27" s="25" t="s">
        <v>19</v>
      </c>
      <c r="E27" s="20">
        <v>870.16</v>
      </c>
      <c r="F27" s="19">
        <f>+E27/$E$50</f>
        <v>2.0044376138786024E-2</v>
      </c>
      <c r="G27" s="24">
        <v>44829</v>
      </c>
      <c r="H27" s="19">
        <v>0</v>
      </c>
      <c r="I27" s="4"/>
      <c r="J27" s="25"/>
      <c r="K27" s="19"/>
      <c r="M27" s="1"/>
      <c r="N27" s="26"/>
    </row>
    <row r="28" spans="1:14" s="23" customFormat="1">
      <c r="A28" s="23">
        <f>A27+1</f>
        <v>12</v>
      </c>
      <c r="B28" s="25" t="s">
        <v>21</v>
      </c>
      <c r="C28" s="25" t="s">
        <v>22</v>
      </c>
      <c r="D28" s="25" t="s">
        <v>19</v>
      </c>
      <c r="E28" s="20">
        <v>870.16</v>
      </c>
      <c r="F28" s="19">
        <f>+E28/$E$50</f>
        <v>2.0044376138786024E-2</v>
      </c>
      <c r="G28" s="24">
        <v>45194</v>
      </c>
      <c r="H28" s="19">
        <v>0</v>
      </c>
      <c r="I28" s="4"/>
      <c r="K28" s="19"/>
      <c r="M28" s="1"/>
      <c r="N28" s="26"/>
    </row>
    <row r="29" spans="1:14" s="23" customFormat="1">
      <c r="A29" s="23">
        <f>A28+1</f>
        <v>13</v>
      </c>
      <c r="B29" s="25" t="s">
        <v>21</v>
      </c>
      <c r="C29" s="25" t="s">
        <v>20</v>
      </c>
      <c r="D29" s="25" t="s">
        <v>19</v>
      </c>
      <c r="E29" s="20">
        <v>870.16</v>
      </c>
      <c r="F29" s="19">
        <f>+E29/$E$50</f>
        <v>2.0044376138786024E-2</v>
      </c>
      <c r="G29" s="24">
        <v>45255</v>
      </c>
      <c r="H29" s="19">
        <v>0</v>
      </c>
      <c r="I29" s="4"/>
      <c r="K29" s="19"/>
      <c r="N29" s="27"/>
    </row>
    <row r="30" spans="1:14" s="23" customFormat="1">
      <c r="I30" s="2"/>
      <c r="K30" s="19"/>
      <c r="N30" s="27"/>
    </row>
    <row r="31" spans="1:14" s="23" customFormat="1">
      <c r="A31" s="1"/>
      <c r="B31" s="15" t="s">
        <v>2</v>
      </c>
      <c r="C31" s="15"/>
      <c r="D31" s="15"/>
      <c r="E31" s="14">
        <f>SUM(E25:E30)</f>
        <v>18401.073499999999</v>
      </c>
      <c r="F31" s="13">
        <f>SUM(F25:F29)</f>
        <v>0.4238738146909164</v>
      </c>
      <c r="G31" s="12"/>
      <c r="H31" s="12"/>
      <c r="I31" s="1"/>
      <c r="K31" s="19"/>
      <c r="N31" s="27"/>
    </row>
    <row r="32" spans="1:14" s="23" customFormat="1">
      <c r="A32" s="1"/>
      <c r="B32" s="1"/>
      <c r="C32" s="1"/>
      <c r="D32" s="1"/>
      <c r="E32" s="5"/>
      <c r="F32" s="17"/>
      <c r="G32" s="16"/>
      <c r="H32" s="16"/>
      <c r="I32" s="1"/>
      <c r="K32" s="19"/>
      <c r="N32" s="27"/>
    </row>
    <row r="33" spans="1:14">
      <c r="B33" s="3" t="s">
        <v>18</v>
      </c>
      <c r="C33" s="3"/>
      <c r="E33" s="5"/>
      <c r="F33" s="17"/>
      <c r="G33" s="16"/>
      <c r="H33" s="16"/>
      <c r="I33" s="1"/>
      <c r="J33" s="17"/>
      <c r="K33" s="19"/>
      <c r="N33" s="26"/>
    </row>
    <row r="34" spans="1:14">
      <c r="A34" s="23">
        <f>A29+1</f>
        <v>14</v>
      </c>
      <c r="B34" s="25" t="s">
        <v>17</v>
      </c>
      <c r="C34" s="25" t="s">
        <v>16</v>
      </c>
      <c r="D34" s="25" t="s">
        <v>13</v>
      </c>
      <c r="E34" s="20">
        <v>886.91200000000003</v>
      </c>
      <c r="F34" s="19">
        <f>+E34/$E$50</f>
        <v>2.0430263089550187E-2</v>
      </c>
      <c r="G34" s="24">
        <v>45016</v>
      </c>
      <c r="H34" s="19">
        <v>0.10564999999999999</v>
      </c>
      <c r="I34" s="4"/>
      <c r="J34" s="23"/>
      <c r="K34" s="19"/>
      <c r="M34" s="23"/>
      <c r="N34" s="27"/>
    </row>
    <row r="35" spans="1:14">
      <c r="A35" s="23">
        <f>+A34+1</f>
        <v>15</v>
      </c>
      <c r="B35" s="25" t="s">
        <v>15</v>
      </c>
      <c r="C35" s="25" t="s">
        <v>14</v>
      </c>
      <c r="D35" s="25" t="s">
        <v>13</v>
      </c>
      <c r="E35" s="20">
        <v>866.97299999999996</v>
      </c>
      <c r="F35" s="19">
        <f>+E35/$E$50</f>
        <v>1.9970962712801937E-2</v>
      </c>
      <c r="G35" s="24">
        <v>45016</v>
      </c>
      <c r="H35" s="19">
        <v>0.10564999999999999</v>
      </c>
      <c r="I35" s="4"/>
      <c r="J35" s="17"/>
      <c r="K35" s="19"/>
      <c r="M35" s="23"/>
      <c r="N35" s="27"/>
    </row>
    <row r="36" spans="1:14" s="23" customFormat="1">
      <c r="A36" s="23">
        <f>+A35+1</f>
        <v>16</v>
      </c>
      <c r="B36" s="25" t="s">
        <v>12</v>
      </c>
      <c r="C36" s="25" t="s">
        <v>11</v>
      </c>
      <c r="D36" s="25" t="s">
        <v>10</v>
      </c>
      <c r="E36" s="20">
        <v>808.09199999999998</v>
      </c>
      <c r="F36" s="19">
        <f>+E36/$E$50</f>
        <v>1.861462260129617E-2</v>
      </c>
      <c r="G36" s="24">
        <v>44786</v>
      </c>
      <c r="H36" s="19">
        <v>0.12764999999999999</v>
      </c>
      <c r="I36" s="4"/>
      <c r="K36" s="19"/>
      <c r="M36" s="1"/>
      <c r="N36" s="26"/>
    </row>
    <row r="37" spans="1:14" s="23" customFormat="1">
      <c r="B37" s="25"/>
      <c r="C37" s="25"/>
      <c r="D37" s="25"/>
      <c r="E37" s="20"/>
      <c r="F37" s="19"/>
      <c r="G37" s="24"/>
      <c r="H37" s="24"/>
      <c r="I37" s="4"/>
      <c r="K37" s="19"/>
    </row>
    <row r="38" spans="1:14" s="23" customFormat="1">
      <c r="B38" s="15" t="s">
        <v>2</v>
      </c>
      <c r="C38" s="15"/>
      <c r="D38" s="15"/>
      <c r="E38" s="14">
        <f>SUM(E34:E37)</f>
        <v>2561.9769999999999</v>
      </c>
      <c r="F38" s="13">
        <f>SUM(F34:F37)</f>
        <v>5.9015848403648298E-2</v>
      </c>
      <c r="G38" s="12"/>
      <c r="H38" s="12"/>
      <c r="I38" s="4"/>
      <c r="J38" s="17"/>
      <c r="K38" s="19"/>
    </row>
    <row r="39" spans="1:14" s="23" customFormat="1">
      <c r="A39" s="1"/>
      <c r="B39" s="1"/>
      <c r="C39" s="1"/>
      <c r="D39" s="1"/>
      <c r="E39" s="5"/>
      <c r="F39" s="17"/>
      <c r="G39" s="16"/>
      <c r="H39" s="16"/>
      <c r="I39" s="4"/>
      <c r="K39" s="19"/>
    </row>
    <row r="40" spans="1:14">
      <c r="B40" s="3" t="s">
        <v>9</v>
      </c>
      <c r="E40" s="5"/>
      <c r="F40" s="17"/>
      <c r="G40" s="16"/>
      <c r="H40" s="16"/>
      <c r="I40" s="4"/>
      <c r="J40" s="23"/>
      <c r="K40" s="19"/>
    </row>
    <row r="41" spans="1:14">
      <c r="A41" s="1">
        <f>+A36+1</f>
        <v>17</v>
      </c>
      <c r="B41" s="25" t="s">
        <v>8</v>
      </c>
      <c r="C41" s="21" t="s">
        <v>7</v>
      </c>
      <c r="D41" s="21" t="s">
        <v>5</v>
      </c>
      <c r="E41" s="20">
        <v>702</v>
      </c>
      <c r="F41" s="19">
        <f>+E41/$E$50</f>
        <v>1.6170764054228865E-2</v>
      </c>
      <c r="G41" s="24">
        <v>45025</v>
      </c>
      <c r="H41" s="19">
        <v>0</v>
      </c>
      <c r="J41" s="23"/>
      <c r="K41" s="19"/>
    </row>
    <row r="42" spans="1:14">
      <c r="B42" s="15" t="s">
        <v>2</v>
      </c>
      <c r="C42" s="15"/>
      <c r="D42" s="15"/>
      <c r="E42" s="14">
        <f>SUM(E41)</f>
        <v>702</v>
      </c>
      <c r="F42" s="13">
        <f>SUM(F40:F41)</f>
        <v>1.6170764054228865E-2</v>
      </c>
      <c r="G42" s="12"/>
      <c r="H42" s="12"/>
      <c r="I42" s="7"/>
      <c r="J42" s="23"/>
      <c r="K42" s="23"/>
    </row>
    <row r="43" spans="1:14" s="23" customFormat="1">
      <c r="A43" s="1"/>
      <c r="B43" s="1"/>
      <c r="C43" s="1"/>
      <c r="D43" s="1"/>
      <c r="E43" s="5"/>
      <c r="F43" s="17"/>
      <c r="G43" s="16"/>
      <c r="H43" s="16"/>
      <c r="I43" s="4"/>
    </row>
    <row r="44" spans="1:14">
      <c r="B44" s="22" t="s">
        <v>6</v>
      </c>
      <c r="C44" s="22"/>
      <c r="D44" s="21" t="s">
        <v>5</v>
      </c>
      <c r="E44" s="20">
        <v>240</v>
      </c>
      <c r="F44" s="19">
        <f>+E44/$E$50</f>
        <v>5.5284663433261072E-3</v>
      </c>
      <c r="G44" s="18"/>
      <c r="H44" s="18"/>
      <c r="I44" s="4"/>
    </row>
    <row r="45" spans="1:14">
      <c r="B45" s="15" t="s">
        <v>2</v>
      </c>
      <c r="C45" s="15"/>
      <c r="D45" s="15"/>
      <c r="E45" s="14">
        <f>+E44</f>
        <v>240</v>
      </c>
      <c r="F45" s="13">
        <f>+F44</f>
        <v>5.5284663433261072E-3</v>
      </c>
      <c r="G45" s="12"/>
      <c r="H45" s="12"/>
      <c r="I45" s="7"/>
    </row>
    <row r="46" spans="1:14">
      <c r="E46" s="5"/>
      <c r="F46" s="17"/>
      <c r="G46" s="16"/>
      <c r="H46" s="16"/>
      <c r="I46" s="4"/>
    </row>
    <row r="47" spans="1:14">
      <c r="B47" s="3" t="s">
        <v>4</v>
      </c>
      <c r="C47" s="3"/>
      <c r="E47" s="5"/>
      <c r="F47" s="17"/>
      <c r="G47" s="16"/>
      <c r="H47" s="16"/>
      <c r="I47" s="7"/>
    </row>
    <row r="48" spans="1:14">
      <c r="B48" s="3" t="s">
        <v>3</v>
      </c>
      <c r="C48" s="3"/>
      <c r="E48" s="5">
        <f>E50-E21-E31-E38-E45-E42-E10</f>
        <v>2313.9994551000004</v>
      </c>
      <c r="F48" s="17">
        <f>+E48/$E$50</f>
        <v>5.3303617108313765E-2</v>
      </c>
      <c r="G48" s="16"/>
      <c r="H48" s="16"/>
      <c r="I48" s="7"/>
    </row>
    <row r="49" spans="2:10">
      <c r="B49" s="15" t="s">
        <v>2</v>
      </c>
      <c r="C49" s="15"/>
      <c r="D49" s="15"/>
      <c r="E49" s="14">
        <f>SUM(E48:E48)</f>
        <v>2313.9994551000004</v>
      </c>
      <c r="F49" s="13">
        <f>SUM(F48)</f>
        <v>5.3303617108313765E-2</v>
      </c>
      <c r="G49" s="12"/>
      <c r="H49" s="12"/>
      <c r="I49" s="7"/>
    </row>
    <row r="50" spans="2:10">
      <c r="B50" s="11" t="s">
        <v>1</v>
      </c>
      <c r="C50" s="11"/>
      <c r="D50" s="11"/>
      <c r="E50" s="10">
        <v>43411.677867899998</v>
      </c>
      <c r="F50" s="9">
        <f>+F49+F38+F31+F21+F45+F42+F10</f>
        <v>1.0000000000000002</v>
      </c>
      <c r="G50" s="8"/>
      <c r="H50" s="8"/>
      <c r="I50" s="7"/>
    </row>
    <row r="51" spans="2:10">
      <c r="I51" s="7"/>
    </row>
    <row r="52" spans="2:10" ht="54.75" customHeight="1">
      <c r="B52" s="6" t="s">
        <v>0</v>
      </c>
      <c r="C52" s="6"/>
      <c r="D52" s="6"/>
      <c r="E52" s="6"/>
      <c r="F52" s="6"/>
      <c r="G52" s="6"/>
      <c r="H52" s="6"/>
    </row>
    <row r="53" spans="2:10">
      <c r="B53" s="3"/>
      <c r="C53" s="3"/>
      <c r="E53" s="5"/>
    </row>
    <row r="54" spans="2:10">
      <c r="B54" s="3"/>
      <c r="C54" s="3"/>
      <c r="E54" s="4"/>
      <c r="J54" s="4"/>
    </row>
    <row r="55" spans="2:10">
      <c r="B55" s="3"/>
      <c r="C55" s="3"/>
      <c r="E55" s="4"/>
    </row>
    <row r="56" spans="2:10">
      <c r="B56" s="3"/>
      <c r="C56" s="3"/>
      <c r="E56" s="4"/>
    </row>
    <row r="57" spans="2:10">
      <c r="B57" s="3"/>
      <c r="C57" s="3"/>
    </row>
  </sheetData>
  <mergeCells count="2">
    <mergeCell ref="A1:F1"/>
    <mergeCell ref="B52:H52"/>
  </mergeCells>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Series 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VIKAS</dc:creator>
  <cp:lastModifiedBy>VIKAS</cp:lastModifiedBy>
  <dcterms:created xsi:type="dcterms:W3CDTF">2021-10-20T10:30:46Z</dcterms:created>
  <dcterms:modified xsi:type="dcterms:W3CDTF">2021-10-20T10:31:39Z</dcterms:modified>
</cp:coreProperties>
</file>