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YII2" sheetId="1" r:id="rId1"/>
    <sheet name="YTM" sheetId="2" state="hidden" r:id="rId2"/>
    <sheet name="nav" sheetId="3" state="hidden" r:id="rId3"/>
    <sheet name="Sheet1" sheetId="4" state="hidden" r:id="rId4"/>
    <sheet name="Portfolio" sheetId="5" state="hidden" r:id="rId5"/>
  </sheets>
  <definedNames>
    <definedName name="_xlnm._FilterDatabase" localSheetId="4" hidden="1">'Portfolio'!$A$3:$AL$49</definedName>
    <definedName name="_xlnm.Print_Area" localSheetId="0">'YII2'!$B$2:$F$59</definedName>
  </definedNames>
  <calcPr fullCalcOnLoad="1"/>
</workbook>
</file>

<file path=xl/sharedStrings.xml><?xml version="1.0" encoding="utf-8"?>
<sst xmlns="http://schemas.openxmlformats.org/spreadsheetml/2006/main" count="714" uniqueCount="240">
  <si>
    <t>Name of Instrument</t>
  </si>
  <si>
    <t>Rating</t>
  </si>
  <si>
    <t>Quantity</t>
  </si>
  <si>
    <t>Market/Fair Value (Rs. in Lacs)</t>
  </si>
  <si>
    <t>% to Net Assets</t>
  </si>
  <si>
    <t>Sub Total</t>
  </si>
  <si>
    <t>Total</t>
  </si>
  <si>
    <t>Net Receivable/Payable</t>
  </si>
  <si>
    <t>NET ASSETS</t>
  </si>
  <si>
    <t>** Thinly traded/Non traded securities # Unlisted Security.</t>
  </si>
  <si>
    <t>Notes:</t>
  </si>
  <si>
    <t xml:space="preserve">Plan/Option </t>
  </si>
  <si>
    <t>Growth</t>
  </si>
  <si>
    <t>Debt Instruments</t>
  </si>
  <si>
    <t>IIFCL MF INFRASTRUCTURE DEBT FUND SR - I</t>
  </si>
  <si>
    <t>Portfolio Report &amp; Holding as % of Net Assets</t>
  </si>
  <si>
    <t>NAV date</t>
  </si>
  <si>
    <t>Scheme code</t>
  </si>
  <si>
    <t>Scheme Name</t>
  </si>
  <si>
    <t>Mfond Code</t>
  </si>
  <si>
    <t>ISIN</t>
  </si>
  <si>
    <t>Security Type</t>
  </si>
  <si>
    <t>Security Name</t>
  </si>
  <si>
    <t>Avg Cost</t>
  </si>
  <si>
    <t>Book Value</t>
  </si>
  <si>
    <t>Amortization amount</t>
  </si>
  <si>
    <t>Market Price</t>
  </si>
  <si>
    <t>Price Date</t>
  </si>
  <si>
    <t>Market Value</t>
  </si>
  <si>
    <t>Appe_dep</t>
  </si>
  <si>
    <t>% to net Asset</t>
  </si>
  <si>
    <t>Company Name</t>
  </si>
  <si>
    <t>Accrued Interest (Val CCY)</t>
  </si>
  <si>
    <t>Last Coupon Date</t>
  </si>
  <si>
    <t>Next Coupon Date</t>
  </si>
  <si>
    <t>Maturity date</t>
  </si>
  <si>
    <t>Security Listed Indicator</t>
  </si>
  <si>
    <t>Long/Short Indicator</t>
  </si>
  <si>
    <t>Asset Type</t>
  </si>
  <si>
    <t>CCY</t>
  </si>
  <si>
    <t>Security  Code</t>
  </si>
  <si>
    <t>Price Source</t>
  </si>
  <si>
    <t>Book Value (Fund CCY)</t>
  </si>
  <si>
    <t>Market Value (FUND CCY)</t>
  </si>
  <si>
    <t>AMFI_Industry</t>
  </si>
  <si>
    <t>Maturity In Years</t>
  </si>
  <si>
    <t>YII1</t>
  </si>
  <si>
    <t>Fixed rates bonds - Corporate</t>
  </si>
  <si>
    <t>L</t>
  </si>
  <si>
    <t>INR</t>
  </si>
  <si>
    <t>L2</t>
  </si>
  <si>
    <t>FUND SPECIFIC PRICES</t>
  </si>
  <si>
    <t>TERM DEPOSITS</t>
  </si>
  <si>
    <t>L36</t>
  </si>
  <si>
    <t>TREASURY BILLS</t>
  </si>
  <si>
    <t>L8A</t>
  </si>
  <si>
    <t>GR</t>
  </si>
  <si>
    <t>Weightage</t>
  </si>
  <si>
    <t>2) Net Assets Value per unit (in Rs.) are as follows :</t>
  </si>
  <si>
    <t>INE111R07026</t>
  </si>
  <si>
    <t>Term Deposits</t>
  </si>
  <si>
    <t>14.40% GMR WARORA NCD 25SEP2022 SRS I</t>
  </si>
  <si>
    <t>14.40% GMR WARORA NCD 25SEP2023 SRS II</t>
  </si>
  <si>
    <t>14.40% GMR WARORA NCD 25NOV2023 SRS III</t>
  </si>
  <si>
    <t>Non Convertible Debentures</t>
  </si>
  <si>
    <t>Money Market Instruments</t>
  </si>
  <si>
    <t>INE563M07011</t>
  </si>
  <si>
    <t>INE975G08223</t>
  </si>
  <si>
    <t>INE923L07241</t>
  </si>
  <si>
    <t>12.75% Feedback Infrastructure Private Limited 20-Dec-2022 NCD**</t>
  </si>
  <si>
    <t>9.15% SP Jammu Udhampur Highway Limited 30-Jun-27 NCD**</t>
  </si>
  <si>
    <t>INE209W07028</t>
  </si>
  <si>
    <t>INE659X07014</t>
  </si>
  <si>
    <t>INE477K07018</t>
  </si>
  <si>
    <t>9.65% Green Infra Wind Energy Limited 04-Aug-2023**</t>
  </si>
  <si>
    <t>ICRA D</t>
  </si>
  <si>
    <t>9.95% Molagavalli Renewable Private Limited 31-Mar-2023 NCD #</t>
  </si>
  <si>
    <t>9.95% Narmada Wind Energy Private Limited 31-Mar-2023 NCD #</t>
  </si>
  <si>
    <t>INE732Q07AM8</t>
  </si>
  <si>
    <t>INE732Q07AL0</t>
  </si>
  <si>
    <t>Treasury Bills</t>
  </si>
  <si>
    <t>CARE A+(CE)</t>
  </si>
  <si>
    <t>8.15% NIIF Infrastructure Finance Limited 15-Jan-2024 NCD</t>
  </si>
  <si>
    <t>INE246R07418</t>
  </si>
  <si>
    <t xml:space="preserve">BWR A </t>
  </si>
  <si>
    <t>CRISIL AA</t>
  </si>
  <si>
    <t>ICRA AAA</t>
  </si>
  <si>
    <t>9.65%GREEN INFRA WIND ENERGY LTD 04AUG23</t>
  </si>
  <si>
    <t>8.15% NIIF IFL - 15JAN24 NCD</t>
  </si>
  <si>
    <t>YII2</t>
  </si>
  <si>
    <t>IIFCL MF INFRASTRUCTURE DEBT FUND SR -II</t>
  </si>
  <si>
    <t>IL&amp;FS TRANS NETWORK LTD 9.20% 15APR2022</t>
  </si>
  <si>
    <t>12.75% FEEDBACK INFR PVTLTD 20DEC22 NCD</t>
  </si>
  <si>
    <t>9.15% SP JAMMU UDHAMPUR HIGH 30JUN27 NCD</t>
  </si>
  <si>
    <t>8.30% DTMCL 31MAR27 NCD</t>
  </si>
  <si>
    <t>8.30% DTMCL 31DEC26 NCD</t>
  </si>
  <si>
    <t>CARE AAA</t>
  </si>
  <si>
    <t>9.15% Darbhanga Motihari Transmission Company Private Limited 31-Dec-26 NCD**</t>
  </si>
  <si>
    <t>9.15% Darbhanga Motihari Transmission Company Private Limited 31-Mar-27 NCD**</t>
  </si>
  <si>
    <t>9.20% IL&amp;FS Trans Network Limited 15-Apr-2022 NCD**</t>
  </si>
  <si>
    <t>13.50% D P Jain &amp; Co. Infrastructure Private Limited 13-Aug-2022 NCD #</t>
  </si>
  <si>
    <t>Principal Invested</t>
  </si>
  <si>
    <t>Provision against Principal Invested</t>
  </si>
  <si>
    <t>Provision against Interest/Amort Income</t>
  </si>
  <si>
    <t>Total Provision</t>
  </si>
  <si>
    <t>DPJIPL 10.125% 13AUG22 NCD</t>
  </si>
  <si>
    <t>INE124L07048</t>
  </si>
  <si>
    <t>INE124L07055</t>
  </si>
  <si>
    <t>INE124L07063</t>
  </si>
  <si>
    <t>IN002020Z394</t>
  </si>
  <si>
    <t>364 DAY TBILL 30DEC2021</t>
  </si>
  <si>
    <t>IN002020Z485</t>
  </si>
  <si>
    <t>364 DAY TBILL 03MAR2022</t>
  </si>
  <si>
    <t>IN002020Z436</t>
  </si>
  <si>
    <t>364 DAY TBILL 27JAN2022</t>
  </si>
  <si>
    <t>Free quotation</t>
  </si>
  <si>
    <t>IN002020Z451</t>
  </si>
  <si>
    <t>364 DAY TBILL 10FEB2022</t>
  </si>
  <si>
    <t>364 DAY TBILL (30DEC21)</t>
  </si>
  <si>
    <t>364 DAY TBILL (03MAR22)</t>
  </si>
  <si>
    <t>364 DAY TBILL (27JAN22)</t>
  </si>
  <si>
    <t>TERM DEPOSITSyii2</t>
  </si>
  <si>
    <t>NAV Date</t>
  </si>
  <si>
    <t>Fund Code</t>
  </si>
  <si>
    <t>Fund Name</t>
  </si>
  <si>
    <t>Share Class</t>
  </si>
  <si>
    <t>Total NAV</t>
  </si>
  <si>
    <t>No. of Shares Outstanding</t>
  </si>
  <si>
    <t>NAV per unit</t>
  </si>
  <si>
    <t>Previous Total NAV</t>
  </si>
  <si>
    <t>Previous No of Shares Outstanding</t>
  </si>
  <si>
    <t>Previous NAV Per Unit</t>
  </si>
  <si>
    <t>Previous NAV Date</t>
  </si>
  <si>
    <t>Client Code</t>
  </si>
  <si>
    <t>INE00M214172</t>
  </si>
  <si>
    <t>Sterling &amp; Wilson Solar Limited (23-Dec-21)</t>
  </si>
  <si>
    <t>364 DAY TBILL (10FEB22)</t>
  </si>
  <si>
    <t>Default beyond its maturity</t>
  </si>
  <si>
    <t>No</t>
  </si>
  <si>
    <t>Yes</t>
  </si>
  <si>
    <t>Yield to Maturity (%)</t>
  </si>
  <si>
    <t>YTM - AGGREGATED YIELD FROM MONTHLY FACTSHEET</t>
  </si>
  <si>
    <t>IN002020Z493</t>
  </si>
  <si>
    <t>INE754R14151</t>
  </si>
  <si>
    <t>IN002021Z111</t>
  </si>
  <si>
    <t>364 DAY TBILL 16JUN2022</t>
  </si>
  <si>
    <t>IN002021Z251</t>
  </si>
  <si>
    <t>364 DAY TBILL 15SEP2022</t>
  </si>
  <si>
    <t>INE427M08017</t>
  </si>
  <si>
    <t>Zero Coupon Bonds - Corporate</t>
  </si>
  <si>
    <t>0% GVR INFRA PROJECTS ZCB 09-APR-2023</t>
  </si>
  <si>
    <t>L3B</t>
  </si>
  <si>
    <t>INE752E07JM3</t>
  </si>
  <si>
    <t>9.25% POWER GRID CORP OF IND LTD 26DEC26</t>
  </si>
  <si>
    <t>INE752E07IW4</t>
  </si>
  <si>
    <t>9.35% POWER GRID CORP OF IND LTD 29AUG26</t>
  </si>
  <si>
    <t>Unrated</t>
  </si>
  <si>
    <t>CRISIL A1</t>
  </si>
  <si>
    <t>Hero Future Energies Private Limited (01-Mar-22)</t>
  </si>
  <si>
    <t>364 DAY TBILL (11MAR22)</t>
  </si>
  <si>
    <t>364 DAY TBILL (16JUN22)</t>
  </si>
  <si>
    <t>364 DAY TBILL (15SEP22)</t>
  </si>
  <si>
    <t>CRISIL AAA</t>
  </si>
  <si>
    <t>9.35% Power Grid Corporation Of India Limited 29-Aug-26 NCD</t>
  </si>
  <si>
    <t>9.25% Power Grid Corporation Of India Limited 26-Dec-26 NCD</t>
  </si>
  <si>
    <t>As on September 30, 2021</t>
  </si>
  <si>
    <t>CARE D</t>
  </si>
  <si>
    <t>IND AA-</t>
  </si>
  <si>
    <t>SOV</t>
  </si>
  <si>
    <t>ACUITE A2</t>
  </si>
  <si>
    <t>9.15% Green Infra Wind Energy Limited 04-Aug-2023 NCD**</t>
  </si>
  <si>
    <t>12.15% GMR WARORA NCD 25SEP2022 SRS I**</t>
  </si>
  <si>
    <t>12.15% GMR WARORA NCD 25SEP2023 SRS II**</t>
  </si>
  <si>
    <t>12.15% GMR WARORA NCD 25NOV2023 SRS III**</t>
  </si>
  <si>
    <t>0% GVR Infra Projects 09-Apr-2023 ZCB # $</t>
  </si>
  <si>
    <t>3) Details of Dividend declared per unit (in Rs.) during the half-year ended March 31, 2022 is Nil.</t>
  </si>
  <si>
    <t>1) Securities below investment grade or default  
Pursuant to SEBI circular SEBI/HO/IMD/DF4/CIR/P/2019/102  dated September 24, 2019 read with circular no. SEBI/HO/IMD/DF4/CIR/P/2019/41 dated March 22, 2019, below are the total outstanding exposure in default securities as on March 31, 2022:</t>
  </si>
  <si>
    <t>4) No Bonus declared during the half-year ended March 31, 2022.</t>
  </si>
  <si>
    <t>5) Total outstanding exposure in derivative instruments as on March 31, 2022 : Nil.</t>
  </si>
  <si>
    <t>6) Total investments in Foreign Securities / Overseas ETFs as at March 31, 2022 and its percentage to NAV : Nil.</t>
  </si>
  <si>
    <t>7) Details of Repo transactions in corporate debt securities for the half year ended March 31, 2022 : Nil.</t>
  </si>
  <si>
    <t>8) Details of transactions of "Credit Default Swap" for half year ended March 31, 2022: Nil.</t>
  </si>
  <si>
    <t>As on March 31, 2022</t>
  </si>
  <si>
    <t>Governmnet Securities</t>
  </si>
  <si>
    <t>3.96% GOI 09NOV2022</t>
  </si>
  <si>
    <t>364 DAY TBILL 13OCT22</t>
  </si>
  <si>
    <t>364 DAY TBILL 19JAN23</t>
  </si>
  <si>
    <t>364 DAY TBILL 15DEC22</t>
  </si>
  <si>
    <t>364 DAY TBILL 10NOV22</t>
  </si>
  <si>
    <t>IN0020130061</t>
  </si>
  <si>
    <t>Fixed rates bonds - Government</t>
  </si>
  <si>
    <t>INDIA GOVT BOND IGB 8.83% 11/25/23</t>
  </si>
  <si>
    <t>LISTED</t>
  </si>
  <si>
    <t>L8</t>
  </si>
  <si>
    <t>IN0020200211</t>
  </si>
  <si>
    <t>4.48% GOVERNMENT OF INDIA 02NOV23 G-SEC</t>
  </si>
  <si>
    <t>IN0020200260</t>
  </si>
  <si>
    <t>IN002021Z293</t>
  </si>
  <si>
    <t>IN002021Z335</t>
  </si>
  <si>
    <t>IN002021Z384</t>
  </si>
  <si>
    <t>IN002021Z442</t>
  </si>
  <si>
    <t>IN002021Z483</t>
  </si>
  <si>
    <t>364 DAYS T-BILL 16FEB23</t>
  </si>
  <si>
    <t>IN002021Z509</t>
  </si>
  <si>
    <t>364 DAYS T-BILL 02MAR23 02MAR23 T-BILL</t>
  </si>
  <si>
    <t>IDIA00272191</t>
  </si>
  <si>
    <t>3.75% FEDERAL BANK 06JUN22 FD</t>
  </si>
  <si>
    <t>INE206D08220</t>
  </si>
  <si>
    <t>NPCIL 08.40% 28NOV2026 TR-B NCD</t>
  </si>
  <si>
    <t>IN002021Z368</t>
  </si>
  <si>
    <t>364 DAY TBILL 01DEC22</t>
  </si>
  <si>
    <t>IN0020210210</t>
  </si>
  <si>
    <t>GOI 04.56% 29NOV2023</t>
  </si>
  <si>
    <t>IDIA00272190</t>
  </si>
  <si>
    <t>3.75% FEDERAL BANK 02JUN22 FD</t>
  </si>
  <si>
    <t>IDIA00272192</t>
  </si>
  <si>
    <t>3.50% IDBI BANK 02JUN22 FD</t>
  </si>
  <si>
    <t>IDIA00273267</t>
  </si>
  <si>
    <t>3.75% FEDERAL BANK 27JUN22 FD</t>
  </si>
  <si>
    <t>364 DAY TBILL (02MAR23)</t>
  </si>
  <si>
    <t>364 DAY TBILL (13OCT22)</t>
  </si>
  <si>
    <t>364 DAY TBILL (16FEB23)</t>
  </si>
  <si>
    <t>364 DAY TBILL (19JAN23)</t>
  </si>
  <si>
    <t>364 DAY TBILL (15DEC22)</t>
  </si>
  <si>
    <t>364 DAY TBILL (10NOV22)</t>
  </si>
  <si>
    <t>8.83% GOI (25NOV23)</t>
  </si>
  <si>
    <t>3.96% GOI (09NOV22)</t>
  </si>
  <si>
    <t>4.48% GOI (02NOV23)</t>
  </si>
  <si>
    <t>364 DAY TBILL (01DEC22)</t>
  </si>
  <si>
    <t>4.56% GOI (29NOV23)</t>
  </si>
  <si>
    <t>08.40% Nuclear Power Corporation of India Limited  28NOV2026 B NCD **</t>
  </si>
  <si>
    <t>9) Average maturity of the portfolio : 837 days.</t>
  </si>
  <si>
    <r>
      <t xml:space="preserve">9.20% IL&amp;FS Trans Network Limited 15-Apr-2022 NCD </t>
    </r>
    <r>
      <rPr>
        <b/>
        <sz val="11"/>
        <color indexed="8"/>
        <rFont val="Arial Narrow"/>
        <family val="2"/>
      </rPr>
      <t>(16.55% of Net Assets as of March 31, 2022)</t>
    </r>
  </si>
  <si>
    <r>
      <t xml:space="preserve">Infrastructure Leasing &amp; Financial Services Limited 19-Oct-2018 CP </t>
    </r>
    <r>
      <rPr>
        <b/>
        <sz val="11"/>
        <color indexed="8"/>
        <rFont val="Arial Narrow"/>
        <family val="2"/>
      </rPr>
      <t>(16.32% of Net Assets as of March 31, 2022)</t>
    </r>
  </si>
  <si>
    <r>
      <t xml:space="preserve">12.75% Feedback Infrastructure Private Limited 20-Dec-2022 NCD </t>
    </r>
    <r>
      <rPr>
        <b/>
        <sz val="11"/>
        <color indexed="8"/>
        <rFont val="Arial Narrow"/>
        <family val="2"/>
      </rPr>
      <t>(8.06% of Net Assets as of March 31, 2022)</t>
    </r>
  </si>
  <si>
    <t xml:space="preserve">IIFCL MUTUAL FUND (IDF) </t>
  </si>
  <si>
    <t>5th Floor, NBCC Tower, Block – 2 , Plate – A , East Kidwai Nagar , New Delhi - 110023</t>
  </si>
  <si>
    <t>Pursuant to Regulation 59A of SEBI (Mutual Funds) Regulations, 1996</t>
  </si>
  <si>
    <t>Half Yearly Portfolio of IIFCL MUTUAL FUND (IDF) Series - II for the period ending 31st March 2022</t>
  </si>
  <si>
    <t>IIFCL MF INFRASTRUCTURE DEBT FUND SERIES - II (BSE SCRIP CODE 540456)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</si>
</sst>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0"/>
    <numFmt numFmtId="181" formatCode="0.0000"/>
    <numFmt numFmtId="182" formatCode="dd/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%"/>
    <numFmt numFmtId="188" formatCode="0.0000%"/>
    <numFmt numFmtId="189" formatCode="#,##0.0"/>
    <numFmt numFmtId="190" formatCode="_(* #,##0.0_);_(* \(#,##0.0\);_(* &quot;-&quot;??_);_(@_)"/>
    <numFmt numFmtId="191" formatCode="_(* #,##0_);_(* \(#,##0\);_(* &quot;-&quot;??_);_(@_)"/>
    <numFmt numFmtId="192" formatCode="#,##0.00_ ;\-#,##0.00\ "/>
    <numFmt numFmtId="193" formatCode="0.0%"/>
    <numFmt numFmtId="194" formatCode="0.00000%"/>
    <numFmt numFmtId="195" formatCode="0.000000%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0_);_(* \(#,##0.0000000\);_(* &quot;-&quot;??_);_(@_)"/>
    <numFmt numFmtId="200" formatCode="#,##0.000"/>
    <numFmt numFmtId="201" formatCode="#,##0.00000"/>
    <numFmt numFmtId="202" formatCode="#,##0.000000"/>
    <numFmt numFmtId="203" formatCode="#,##0.0000000"/>
    <numFmt numFmtId="204" formatCode="#,##0.00000000"/>
    <numFmt numFmtId="205" formatCode="_(* #,##0.000000_);_(* \(#,##0.000000\);_(* &quot;-&quot;??_);_(@_)"/>
    <numFmt numFmtId="206" formatCode="_(* #,##0.00000000_);_(* \(#,##0.00000000\);_(* &quot;-&quot;??_);_(@_)"/>
    <numFmt numFmtId="207" formatCode="[$-409]dddd\,\ mmmm\ dd\,\ yyyy"/>
    <numFmt numFmtId="208" formatCode="\(0.00\)%"/>
    <numFmt numFmtId="209" formatCode="0.00%;\(0.00\)%"/>
    <numFmt numFmtId="210" formatCode="dd\-mmm\-yyyy"/>
    <numFmt numFmtId="211" formatCode="##0.0000_);\(##0.0000\)"/>
    <numFmt numFmtId="212" formatCode="0.000"/>
    <numFmt numFmtId="213" formatCode="0.0"/>
    <numFmt numFmtId="214" formatCode="0.00000"/>
    <numFmt numFmtId="215" formatCode="#,###.0000"/>
    <numFmt numFmtId="216" formatCode="0.00;\-0.00;0.00"/>
    <numFmt numFmtId="217" formatCode="#,0##.00"/>
    <numFmt numFmtId="218" formatCode="#,#0#.00"/>
    <numFmt numFmtId="219" formatCode="#,##0.00%"/>
    <numFmt numFmtId="220" formatCode="_ * #,##0_)_£_ ;_ * \(#,##0\)_£_ ;_ * &quot;-&quot;??_)_£_ ;_ @_ 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62"/>
      <name val="Arial Narrow"/>
      <family val="2"/>
    </font>
    <font>
      <b/>
      <sz val="12"/>
      <color indexed="9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1"/>
      <color rgb="FF232552"/>
      <name val="Arial Narrow"/>
      <family val="2"/>
    </font>
    <font>
      <b/>
      <sz val="12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39" fontId="4" fillId="33" borderId="12" xfId="0" applyNumberFormat="1" applyFont="1" applyFill="1" applyBorder="1" applyAlignment="1">
      <alignment horizontal="center" vertical="center"/>
    </xf>
    <xf numFmtId="39" fontId="4" fillId="33" borderId="11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/>
    </xf>
    <xf numFmtId="39" fontId="6" fillId="34" borderId="14" xfId="0" applyNumberFormat="1" applyFont="1" applyFill="1" applyBorder="1" applyAlignment="1">
      <alignment horizontal="right" vertical="top"/>
    </xf>
    <xf numFmtId="0" fontId="6" fillId="34" borderId="14" xfId="0" applyFont="1" applyFill="1" applyBorder="1" applyAlignment="1">
      <alignment horizontal="left" vertical="top"/>
    </xf>
    <xf numFmtId="0" fontId="6" fillId="34" borderId="13" xfId="0" applyFont="1" applyFill="1" applyBorder="1" applyAlignment="1">
      <alignment horizontal="left" vertical="top"/>
    </xf>
    <xf numFmtId="0" fontId="6" fillId="34" borderId="14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/>
    </xf>
    <xf numFmtId="39" fontId="5" fillId="0" borderId="11" xfId="0" applyNumberFormat="1" applyFont="1" applyFill="1" applyBorder="1" applyAlignment="1">
      <alignment horizontal="right"/>
    </xf>
    <xf numFmtId="39" fontId="5" fillId="34" borderId="12" xfId="0" applyNumberFormat="1" applyFont="1" applyFill="1" applyBorder="1" applyAlignment="1">
      <alignment horizontal="right" vertical="top"/>
    </xf>
    <xf numFmtId="39" fontId="5" fillId="34" borderId="11" xfId="0" applyNumberFormat="1" applyFont="1" applyFill="1" applyBorder="1" applyAlignment="1">
      <alignment horizontal="right"/>
    </xf>
    <xf numFmtId="0" fontId="5" fillId="34" borderId="13" xfId="0" applyFont="1" applyFill="1" applyBorder="1" applyAlignment="1">
      <alignment horizontal="left" vertical="top"/>
    </xf>
    <xf numFmtId="39" fontId="5" fillId="34" borderId="11" xfId="0" applyNumberFormat="1" applyFont="1" applyFill="1" applyBorder="1" applyAlignment="1">
      <alignment horizontal="right" vertical="top"/>
    </xf>
    <xf numFmtId="39" fontId="5" fillId="0" borderId="11" xfId="0" applyNumberFormat="1" applyFont="1" applyFill="1" applyBorder="1" applyAlignment="1">
      <alignment horizontal="right" vertical="top"/>
    </xf>
    <xf numFmtId="0" fontId="5" fillId="34" borderId="15" xfId="0" applyFont="1" applyFill="1" applyBorder="1" applyAlignment="1">
      <alignment horizontal="left" vertical="top"/>
    </xf>
    <xf numFmtId="0" fontId="5" fillId="34" borderId="16" xfId="0" applyFont="1" applyFill="1" applyBorder="1" applyAlignment="1">
      <alignment horizontal="left" vertical="top"/>
    </xf>
    <xf numFmtId="39" fontId="5" fillId="34" borderId="17" xfId="0" applyNumberFormat="1" applyFont="1" applyFill="1" applyBorder="1" applyAlignment="1">
      <alignment horizontal="right" vertical="top"/>
    </xf>
    <xf numFmtId="39" fontId="5" fillId="34" borderId="16" xfId="0" applyNumberFormat="1" applyFont="1" applyFill="1" applyBorder="1" applyAlignment="1">
      <alignment horizontal="right"/>
    </xf>
    <xf numFmtId="0" fontId="3" fillId="34" borderId="18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19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5" borderId="11" xfId="0" applyFont="1" applyFill="1" applyBorder="1" applyAlignment="1">
      <alignment vertical="top" wrapText="1"/>
    </xf>
    <xf numFmtId="210" fontId="8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5" fillId="33" borderId="19" xfId="0" applyFont="1" applyFill="1" applyBorder="1" applyAlignment="1">
      <alignment horizontal="left" vertical="top"/>
    </xf>
    <xf numFmtId="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6" fillId="34" borderId="0" xfId="0" applyNumberFormat="1" applyFont="1" applyFill="1" applyBorder="1" applyAlignment="1">
      <alignment horizontal="right" vertical="top"/>
    </xf>
    <xf numFmtId="0" fontId="5" fillId="34" borderId="12" xfId="0" applyNumberFormat="1" applyFont="1" applyFill="1" applyBorder="1" applyAlignment="1">
      <alignment horizontal="right" vertical="top"/>
    </xf>
    <xf numFmtId="10" fontId="8" fillId="0" borderId="0" xfId="59" applyNumberFormat="1" applyFont="1" applyAlignment="1">
      <alignment/>
    </xf>
    <xf numFmtId="4" fontId="8" fillId="0" borderId="0" xfId="59" applyNumberFormat="1" applyFont="1" applyAlignment="1">
      <alignment/>
    </xf>
    <xf numFmtId="0" fontId="3" fillId="0" borderId="1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9" fontId="6" fillId="0" borderId="14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10" fontId="6" fillId="0" borderId="13" xfId="0" applyNumberFormat="1" applyFont="1" applyFill="1" applyBorder="1" applyAlignment="1">
      <alignment horizontal="left" vertical="center"/>
    </xf>
    <xf numFmtId="49" fontId="11" fillId="36" borderId="21" xfId="0" applyNumberFormat="1" applyFont="1" applyFill="1" applyBorder="1" applyAlignment="1">
      <alignment horizontal="left"/>
    </xf>
    <xf numFmtId="210" fontId="10" fillId="37" borderId="21" xfId="0" applyNumberFormat="1" applyFont="1" applyFill="1" applyBorder="1" applyAlignment="1">
      <alignment horizontal="left"/>
    </xf>
    <xf numFmtId="49" fontId="10" fillId="37" borderId="21" xfId="0" applyNumberFormat="1" applyFont="1" applyFill="1" applyBorder="1" applyAlignment="1">
      <alignment horizontal="left"/>
    </xf>
    <xf numFmtId="0" fontId="10" fillId="37" borderId="21" xfId="0" applyFont="1" applyFill="1" applyBorder="1" applyAlignment="1">
      <alignment horizontal="right"/>
    </xf>
    <xf numFmtId="217" fontId="10" fillId="37" borderId="21" xfId="0" applyNumberFormat="1" applyFont="1" applyFill="1" applyBorder="1" applyAlignment="1">
      <alignment horizontal="right"/>
    </xf>
    <xf numFmtId="218" fontId="10" fillId="37" borderId="21" xfId="0" applyNumberFormat="1" applyFont="1" applyFill="1" applyBorder="1" applyAlignment="1">
      <alignment horizontal="right"/>
    </xf>
    <xf numFmtId="3" fontId="10" fillId="37" borderId="21" xfId="0" applyNumberFormat="1" applyFont="1" applyFill="1" applyBorder="1" applyAlignment="1">
      <alignment horizontal="right"/>
    </xf>
    <xf numFmtId="219" fontId="10" fillId="37" borderId="21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 vertical="top"/>
    </xf>
    <xf numFmtId="0" fontId="4" fillId="34" borderId="2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Alignment="1">
      <alignment/>
    </xf>
    <xf numFmtId="15" fontId="0" fillId="0" borderId="0" xfId="0" applyNumberFormat="1" applyAlignment="1">
      <alignment/>
    </xf>
    <xf numFmtId="4" fontId="6" fillId="34" borderId="0" xfId="0" applyNumberFormat="1" applyFont="1" applyFill="1" applyBorder="1" applyAlignment="1">
      <alignment horizontal="right" vertical="top"/>
    </xf>
    <xf numFmtId="181" fontId="3" fillId="34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right" vertical="top"/>
    </xf>
    <xf numFmtId="4" fontId="6" fillId="0" borderId="11" xfId="0" applyNumberFormat="1" applyFont="1" applyFill="1" applyBorder="1" applyAlignment="1">
      <alignment horizontal="right" vertical="top"/>
    </xf>
    <xf numFmtId="0" fontId="4" fillId="0" borderId="23" xfId="0" applyFont="1" applyFill="1" applyBorder="1" applyAlignment="1">
      <alignment/>
    </xf>
    <xf numFmtId="0" fontId="5" fillId="34" borderId="24" xfId="0" applyFont="1" applyFill="1" applyBorder="1" applyAlignment="1">
      <alignment horizontal="left" vertical="top"/>
    </xf>
    <xf numFmtId="0" fontId="5" fillId="34" borderId="25" xfId="0" applyFont="1" applyFill="1" applyBorder="1" applyAlignment="1">
      <alignment horizontal="left" vertical="top"/>
    </xf>
    <xf numFmtId="39" fontId="5" fillId="34" borderId="26" xfId="0" applyNumberFormat="1" applyFont="1" applyFill="1" applyBorder="1" applyAlignment="1">
      <alignment horizontal="right" vertical="top"/>
    </xf>
    <xf numFmtId="0" fontId="4" fillId="34" borderId="27" xfId="0" applyFont="1" applyFill="1" applyBorder="1" applyAlignment="1">
      <alignment/>
    </xf>
    <xf numFmtId="0" fontId="5" fillId="34" borderId="28" xfId="0" applyFont="1" applyFill="1" applyBorder="1" applyAlignment="1">
      <alignment horizontal="left" vertical="top"/>
    </xf>
    <xf numFmtId="0" fontId="3" fillId="34" borderId="28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Fill="1" applyBorder="1" applyAlignment="1">
      <alignment horizontal="right"/>
    </xf>
    <xf numFmtId="39" fontId="5" fillId="34" borderId="25" xfId="0" applyNumberFormat="1" applyFont="1" applyFill="1" applyBorder="1" applyAlignment="1">
      <alignment horizontal="right"/>
    </xf>
    <xf numFmtId="10" fontId="4" fillId="33" borderId="11" xfId="0" applyNumberFormat="1" applyFont="1" applyFill="1" applyBorder="1" applyAlignment="1">
      <alignment vertical="center"/>
    </xf>
    <xf numFmtId="10" fontId="4" fillId="33" borderId="23" xfId="0" applyNumberFormat="1" applyFont="1" applyFill="1" applyBorder="1" applyAlignment="1">
      <alignment vertical="center"/>
    </xf>
    <xf numFmtId="10" fontId="6" fillId="34" borderId="30" xfId="59" applyNumberFormat="1" applyFont="1" applyFill="1" applyBorder="1" applyAlignment="1">
      <alignment vertical="top"/>
    </xf>
    <xf numFmtId="10" fontId="6" fillId="34" borderId="31" xfId="59" applyNumberFormat="1" applyFont="1" applyFill="1" applyBorder="1" applyAlignment="1">
      <alignment vertical="top"/>
    </xf>
    <xf numFmtId="10" fontId="6" fillId="0" borderId="31" xfId="59" applyNumberFormat="1" applyFont="1" applyFill="1" applyBorder="1" applyAlignment="1">
      <alignment vertical="top"/>
    </xf>
    <xf numFmtId="10" fontId="5" fillId="34" borderId="11" xfId="0" applyNumberFormat="1" applyFont="1" applyFill="1" applyBorder="1" applyAlignment="1">
      <alignment/>
    </xf>
    <xf numFmtId="10" fontId="6" fillId="34" borderId="11" xfId="59" applyNumberFormat="1" applyFont="1" applyFill="1" applyBorder="1" applyAlignment="1">
      <alignment vertical="top"/>
    </xf>
    <xf numFmtId="10" fontId="5" fillId="34" borderId="16" xfId="59" applyNumberFormat="1" applyFont="1" applyFill="1" applyBorder="1" applyAlignment="1">
      <alignment/>
    </xf>
    <xf numFmtId="10" fontId="6" fillId="34" borderId="16" xfId="59" applyNumberFormat="1" applyFont="1" applyFill="1" applyBorder="1" applyAlignment="1">
      <alignment vertical="top"/>
    </xf>
    <xf numFmtId="10" fontId="6" fillId="34" borderId="14" xfId="59" applyNumberFormat="1" applyFont="1" applyFill="1" applyBorder="1" applyAlignment="1">
      <alignment vertical="top"/>
    </xf>
    <xf numFmtId="10" fontId="6" fillId="34" borderId="32" xfId="59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0" fontId="6" fillId="38" borderId="13" xfId="0" applyFont="1" applyFill="1" applyBorder="1" applyAlignment="1">
      <alignment horizontal="left" vertical="center"/>
    </xf>
    <xf numFmtId="10" fontId="6" fillId="38" borderId="13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right" vertical="top"/>
    </xf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top"/>
    </xf>
    <xf numFmtId="0" fontId="6" fillId="34" borderId="33" xfId="0" applyFont="1" applyFill="1" applyBorder="1" applyAlignment="1">
      <alignment horizontal="center" vertical="top"/>
    </xf>
    <xf numFmtId="181" fontId="3" fillId="34" borderId="17" xfId="0" applyNumberFormat="1" applyFont="1" applyFill="1" applyBorder="1" applyAlignment="1">
      <alignment horizontal="center"/>
    </xf>
    <xf numFmtId="181" fontId="3" fillId="34" borderId="30" xfId="0" applyNumberFormat="1" applyFont="1" applyFill="1" applyBorder="1" applyAlignment="1">
      <alignment horizontal="center"/>
    </xf>
    <xf numFmtId="180" fontId="56" fillId="34" borderId="11" xfId="0" applyNumberFormat="1" applyFont="1" applyFill="1" applyBorder="1" applyAlignment="1">
      <alignment horizontal="right" vertical="center"/>
    </xf>
    <xf numFmtId="0" fontId="57" fillId="39" borderId="11" xfId="0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 vertical="top"/>
    </xf>
    <xf numFmtId="0" fontId="6" fillId="34" borderId="35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 vertical="top"/>
    </xf>
    <xf numFmtId="0" fontId="6" fillId="34" borderId="31" xfId="0" applyFont="1" applyFill="1" applyBorder="1" applyAlignment="1">
      <alignment horizontal="center" vertical="top"/>
    </xf>
    <xf numFmtId="0" fontId="3" fillId="34" borderId="28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 vertical="top"/>
    </xf>
    <xf numFmtId="0" fontId="6" fillId="34" borderId="30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63"/>
  <sheetViews>
    <sheetView showGridLines="0" tabSelected="1" zoomScalePageLayoutView="0" workbookViewId="0" topLeftCell="B29">
      <selection activeCell="C52" sqref="C52:D52"/>
    </sheetView>
  </sheetViews>
  <sheetFormatPr defaultColWidth="9.140625" defaultRowHeight="12.75"/>
  <cols>
    <col min="1" max="1" width="19.57421875" style="1" hidden="1" customWidth="1"/>
    <col min="2" max="2" width="93.7109375" style="1" customWidth="1"/>
    <col min="3" max="3" width="16.8515625" style="1" customWidth="1"/>
    <col min="4" max="4" width="33.140625" style="1" customWidth="1"/>
    <col min="5" max="5" width="36.7109375" style="1" customWidth="1"/>
    <col min="6" max="6" width="16.7109375" style="1" customWidth="1"/>
    <col min="7" max="7" width="24.7109375" style="1" bestFit="1" customWidth="1"/>
    <col min="8" max="16384" width="9.140625" style="1" customWidth="1"/>
  </cols>
  <sheetData>
    <row r="1" spans="2:7" ht="15.75">
      <c r="B1" s="120" t="s">
        <v>235</v>
      </c>
      <c r="C1" s="121"/>
      <c r="D1" s="121"/>
      <c r="E1" s="121"/>
      <c r="F1" s="121"/>
      <c r="G1" s="122"/>
    </row>
    <row r="2" spans="1:7" ht="16.5" thickBot="1">
      <c r="A2" s="63" t="s">
        <v>89</v>
      </c>
      <c r="B2" s="105" t="s">
        <v>236</v>
      </c>
      <c r="C2" s="105"/>
      <c r="D2" s="105"/>
      <c r="E2" s="105"/>
      <c r="F2" s="105"/>
      <c r="G2" s="105"/>
    </row>
    <row r="3" spans="1:7" ht="15.75">
      <c r="A3" s="80"/>
      <c r="B3" s="112" t="s">
        <v>239</v>
      </c>
      <c r="C3" s="112"/>
      <c r="D3" s="112"/>
      <c r="E3" s="112"/>
      <c r="F3" s="112"/>
      <c r="G3" s="112"/>
    </row>
    <row r="4" spans="1:7" ht="15.75">
      <c r="A4" s="101"/>
      <c r="B4" s="106" t="s">
        <v>238</v>
      </c>
      <c r="C4" s="106"/>
      <c r="D4" s="106"/>
      <c r="E4" s="106"/>
      <c r="F4" s="106"/>
      <c r="G4" s="106"/>
    </row>
    <row r="5" spans="1:7" ht="15.75">
      <c r="A5" s="101"/>
      <c r="B5" s="106" t="s">
        <v>237</v>
      </c>
      <c r="C5" s="106"/>
      <c r="D5" s="106"/>
      <c r="E5" s="106"/>
      <c r="F5" s="106"/>
      <c r="G5" s="106"/>
    </row>
    <row r="6" spans="1:7" s="2" customFormat="1" ht="15.75">
      <c r="A6" s="81"/>
      <c r="B6" s="113" t="e">
        <f>+#REF!</f>
        <v>#REF!</v>
      </c>
      <c r="C6" s="113"/>
      <c r="D6" s="113"/>
      <c r="E6" s="113"/>
      <c r="F6" s="113"/>
      <c r="G6" s="113"/>
    </row>
    <row r="7" spans="1:7" s="2" customFormat="1" ht="16.5">
      <c r="A7" s="81"/>
      <c r="B7" s="5" t="s">
        <v>0</v>
      </c>
      <c r="C7" s="6" t="s">
        <v>1</v>
      </c>
      <c r="D7" s="7" t="s">
        <v>2</v>
      </c>
      <c r="E7" s="8" t="s">
        <v>3</v>
      </c>
      <c r="F7" s="87" t="s">
        <v>4</v>
      </c>
      <c r="G7" s="88" t="s">
        <v>140</v>
      </c>
    </row>
    <row r="8" spans="1:7" s="2" customFormat="1" ht="16.5">
      <c r="A8" s="81"/>
      <c r="B8" s="9" t="s">
        <v>13</v>
      </c>
      <c r="C8" s="11"/>
      <c r="D8" s="41"/>
      <c r="E8" s="10"/>
      <c r="F8" s="95"/>
      <c r="G8" s="89"/>
    </row>
    <row r="9" spans="1:7" s="2" customFormat="1" ht="16.5">
      <c r="A9" s="81"/>
      <c r="B9" s="19" t="s">
        <v>64</v>
      </c>
      <c r="C9" s="13"/>
      <c r="D9" s="41"/>
      <c r="E9" s="10"/>
      <c r="F9" s="96"/>
      <c r="G9" s="90"/>
    </row>
    <row r="10" spans="1:7" s="2" customFormat="1" ht="16.5">
      <c r="A10" s="81" t="s">
        <v>73</v>
      </c>
      <c r="B10" s="51" t="str">
        <f>+VLOOKUP(A10,Sheet1!A:B,2,0)</f>
        <v>9.15% Green Infra Wind Energy Limited 04-Aug-2023 NCD**</v>
      </c>
      <c r="C10" s="13" t="str">
        <f>+VLOOKUP(A10,Sheet1!A:C,3,0)</f>
        <v>CRISIL AA</v>
      </c>
      <c r="D10" s="41">
        <f>+VLOOKUP($A$2&amp;A10,Portfolio!$B$4:$J$58,9,0)/1000000</f>
        <v>600</v>
      </c>
      <c r="E10" s="47">
        <f>+VLOOKUP($A$2&amp;A10,Portfolio!$B$4:$AZ$58,31,0)/100000</f>
        <v>5525.61</v>
      </c>
      <c r="F10" s="96">
        <f aca="true" t="shared" si="0" ref="F10:F19">$E10/$E$41</f>
        <v>0.29685893821794623</v>
      </c>
      <c r="G10" s="91">
        <f>+VLOOKUP(A10,YTM!A:B,2,0)/100</f>
        <v>0.0846</v>
      </c>
    </row>
    <row r="11" spans="1:7" s="2" customFormat="1" ht="16.5">
      <c r="A11" s="81" t="s">
        <v>83</v>
      </c>
      <c r="B11" s="51" t="str">
        <f>+VLOOKUP(A11,Sheet1!A:B,2,0)</f>
        <v>8.15% NIIF Infrastructure Finance Limited 15-Jan-2024 NCD</v>
      </c>
      <c r="C11" s="13" t="str">
        <f>+VLOOKUP(A11,Sheet1!A:C,3,0)</f>
        <v>ICRA AAA</v>
      </c>
      <c r="D11" s="41">
        <f>+VLOOKUP($A$2&amp;A11,Portfolio!$B$4:$J$58,9,0)/1000000</f>
        <v>350</v>
      </c>
      <c r="E11" s="47">
        <f>+VLOOKUP($A$2&amp;A11,Portfolio!$B$4:$AZ$58,31,0)/100000</f>
        <v>3615.8885</v>
      </c>
      <c r="F11" s="96">
        <f t="shared" si="0"/>
        <v>0.19426069172896426</v>
      </c>
      <c r="G11" s="91">
        <f>+VLOOKUP(A11,YTM!A:B,2,0)/100</f>
        <v>0.0614565</v>
      </c>
    </row>
    <row r="12" spans="1:7" s="2" customFormat="1" ht="16.5">
      <c r="A12" s="81" t="s">
        <v>66</v>
      </c>
      <c r="B12" s="51" t="str">
        <f>+VLOOKUP(A12,Sheet1!A:B,2,0)</f>
        <v>12.75% Feedback Infrastructure Private Limited 20-Dec-2022 NCD**</v>
      </c>
      <c r="C12" s="13" t="str">
        <f>+VLOOKUP(A12,Sheet1!A:C,3,0)</f>
        <v>CARE D</v>
      </c>
      <c r="D12" s="41">
        <f>+VLOOKUP($A$2&amp;A12,Portfolio!$B$4:$J$58,9,0)/1000000</f>
        <v>300</v>
      </c>
      <c r="E12" s="47">
        <f>+VLOOKUP($A$2&amp;A12,Portfolio!$B$4:$AZ$58,31,0)/100000</f>
        <v>1433.19</v>
      </c>
      <c r="F12" s="96">
        <f t="shared" si="0"/>
        <v>0.07699697620074135</v>
      </c>
      <c r="G12" s="91">
        <f>+VLOOKUP(A12,YTM!A:B,2,0)/100</f>
        <v>0</v>
      </c>
    </row>
    <row r="13" spans="1:7" s="2" customFormat="1" ht="16.5">
      <c r="A13" s="81" t="s">
        <v>152</v>
      </c>
      <c r="B13" s="51" t="str">
        <f>+VLOOKUP(A13,Sheet1!A:B,2,0)</f>
        <v>9.25% Power Grid Corporation Of India Limited 26-Dec-26 NCD</v>
      </c>
      <c r="C13" s="13" t="str">
        <f>+VLOOKUP(A13,Sheet1!A:C,3,0)</f>
        <v>CRISIL AAA</v>
      </c>
      <c r="D13" s="41">
        <f>+VLOOKUP($A$2&amp;A13,Portfolio!$B$4:$J$58,9,0)/1250000</f>
        <v>80</v>
      </c>
      <c r="E13" s="47">
        <f>+VLOOKUP($A$2&amp;A13,Portfolio!$B$4:$AZ$58,31,0)/100000</f>
        <v>1127.611</v>
      </c>
      <c r="F13" s="96">
        <f t="shared" si="0"/>
        <v>0.060579991020516574</v>
      </c>
      <c r="G13" s="91">
        <f>+VLOOKUP(A13,YTM!A:B,2,0)/100</f>
        <v>0.06056999999999999</v>
      </c>
    </row>
    <row r="14" spans="1:7" s="2" customFormat="1" ht="16.5">
      <c r="A14" s="81" t="s">
        <v>68</v>
      </c>
      <c r="B14" s="51" t="str">
        <f>+VLOOKUP(A14,Sheet1!A:B,2,0)</f>
        <v>9.15% SP Jammu Udhampur Highway Limited 30-Jun-27 NCD**</v>
      </c>
      <c r="C14" s="13" t="str">
        <f>+VLOOKUP(A14,Sheet1!A:C,3,0)</f>
        <v>IND AA-</v>
      </c>
      <c r="D14" s="41">
        <f>+VLOOKUP($A$2&amp;A14,Portfolio!$B$4:$J$58,9,0)/1000000</f>
        <v>100</v>
      </c>
      <c r="E14" s="47">
        <f>+VLOOKUP($A$2&amp;A14,Portfolio!$B$4:$AZ$58,31,0)/100000</f>
        <v>1000.12</v>
      </c>
      <c r="F14" s="96">
        <f t="shared" si="0"/>
        <v>0.05373063992763376</v>
      </c>
      <c r="G14" s="91">
        <f>+VLOOKUP(A14,YTM!A:B,2,0)/100</f>
        <v>0.0935</v>
      </c>
    </row>
    <row r="15" spans="1:7" s="2" customFormat="1" ht="16.5">
      <c r="A15" s="81" t="s">
        <v>207</v>
      </c>
      <c r="B15" s="51" t="str">
        <f>+VLOOKUP(A15,Sheet1!A:B,2,0)</f>
        <v>08.40% Nuclear Power Corporation of India Limited  28NOV2026 B NCD **</v>
      </c>
      <c r="C15" s="13" t="str">
        <f>+VLOOKUP(A15,Sheet1!A:C,3,0)</f>
        <v>CRISIL AAA</v>
      </c>
      <c r="D15" s="41">
        <f>+VLOOKUP($A$2&amp;A15,Portfolio!$B$4:$J$58,9,0)/1000000</f>
        <v>90</v>
      </c>
      <c r="E15" s="47">
        <f>+VLOOKUP($A$2&amp;A15,Portfolio!$B$4:$AZ$58,31,0)/100000</f>
        <v>984.2607</v>
      </c>
      <c r="F15" s="96">
        <f t="shared" si="0"/>
        <v>0.05287861183320077</v>
      </c>
      <c r="G15" s="91">
        <f>+VLOOKUP(A15,YTM!A:B,2,0)/100</f>
        <v>0.06152</v>
      </c>
    </row>
    <row r="16" spans="1:7" s="2" customFormat="1" ht="16.5">
      <c r="A16" s="81" t="s">
        <v>154</v>
      </c>
      <c r="B16" s="51" t="str">
        <f>+VLOOKUP(A16,Sheet1!A:B,2,0)</f>
        <v>9.35% Power Grid Corporation Of India Limited 29-Aug-26 NCD</v>
      </c>
      <c r="C16" s="13" t="str">
        <f>+VLOOKUP(A16,Sheet1!A:C,3,0)</f>
        <v>CRISIL AAA</v>
      </c>
      <c r="D16" s="41">
        <f>+VLOOKUP($A$2&amp;A16,Portfolio!$B$4:$J$58,9,0)/1000000</f>
        <v>50</v>
      </c>
      <c r="E16" s="47">
        <f>+VLOOKUP($A$2&amp;A16,Portfolio!$B$4:$AZ$58,31,0)/100000</f>
        <v>562.209</v>
      </c>
      <c r="F16" s="96">
        <f t="shared" si="0"/>
        <v>0.030204224836094713</v>
      </c>
      <c r="G16" s="91">
        <f>+VLOOKUP(A16,YTM!A:B,2,0)/100</f>
        <v>0.06035</v>
      </c>
    </row>
    <row r="17" spans="1:7" s="2" customFormat="1" ht="16.5">
      <c r="A17" s="81" t="s">
        <v>79</v>
      </c>
      <c r="B17" s="51" t="str">
        <f>+VLOOKUP(A17,Sheet1!A:B,2,0)</f>
        <v>9.15% Darbhanga Motihari Transmission Company Private Limited 31-Dec-26 NCD**</v>
      </c>
      <c r="C17" s="13" t="str">
        <f>+VLOOKUP(A17,Sheet1!A:C,3,0)</f>
        <v>CARE AAA</v>
      </c>
      <c r="D17" s="41">
        <f>+VLOOKUP($A$2&amp;A17,Portfolio!$B$4:$J$58,9,0)/1000000</f>
        <v>48</v>
      </c>
      <c r="E17" s="47">
        <f>+VLOOKUP($A$2&amp;A17,Portfolio!$B$4:$AZ$58,31,0)/100000</f>
        <v>505.38432</v>
      </c>
      <c r="F17" s="96">
        <f t="shared" si="0"/>
        <v>0.02715136475922093</v>
      </c>
      <c r="G17" s="91">
        <f>+VLOOKUP(A17,YTM!A:B,2,0)/100</f>
        <v>0.0776</v>
      </c>
    </row>
    <row r="18" spans="1:7" s="2" customFormat="1" ht="16.5">
      <c r="A18" s="81" t="s">
        <v>78</v>
      </c>
      <c r="B18" s="51" t="str">
        <f>+VLOOKUP(A18,Sheet1!A:B,2,0)</f>
        <v>9.15% Darbhanga Motihari Transmission Company Private Limited 31-Mar-27 NCD**</v>
      </c>
      <c r="C18" s="13" t="str">
        <f>+VLOOKUP(A18,Sheet1!A:C,3,0)</f>
        <v>CARE AAA</v>
      </c>
      <c r="D18" s="41">
        <f>+VLOOKUP($A$2&amp;A18,Portfolio!$B$4:$J$58,9,0)/1000000</f>
        <v>48</v>
      </c>
      <c r="E18" s="47">
        <f>+VLOOKUP($A$2&amp;A18,Portfolio!$B$4:$AZ$58,31,0)/100000</f>
        <v>503.50416</v>
      </c>
      <c r="F18" s="96">
        <f t="shared" si="0"/>
        <v>0.02705035468046404</v>
      </c>
      <c r="G18" s="91">
        <f>+VLOOKUP(A18,YTM!A:B,2,0)/100</f>
        <v>0.07925</v>
      </c>
    </row>
    <row r="19" spans="1:7" s="2" customFormat="1" ht="16.5">
      <c r="A19" s="81" t="s">
        <v>67</v>
      </c>
      <c r="B19" s="51" t="str">
        <f>+VLOOKUP(A19,Sheet1!A:B,2,0)</f>
        <v>9.20% IL&amp;FS Trans Network Limited 15-Apr-2022 NCD**</v>
      </c>
      <c r="C19" s="13" t="str">
        <f>+VLOOKUP(A19,Sheet1!A:C,3,0)</f>
        <v>ICRA D</v>
      </c>
      <c r="D19" s="41">
        <f>+VLOOKUP($A$2&amp;A19,Portfolio!$B$4:$J$58,9,0)/1000000</f>
        <v>300</v>
      </c>
      <c r="E19" s="47">
        <f>+VLOOKUP($A$2&amp;A19,Portfolio!$B$4:$AZ$58,31,0)/100000</f>
        <v>0</v>
      </c>
      <c r="F19" s="96">
        <f t="shared" si="0"/>
        <v>0</v>
      </c>
      <c r="G19" s="91">
        <f>+VLOOKUP(A19,YTM!A:B,2,0)/100</f>
        <v>0</v>
      </c>
    </row>
    <row r="20" spans="1:7" s="2" customFormat="1" ht="16.5">
      <c r="A20" s="81"/>
      <c r="B20" s="51"/>
      <c r="C20" s="13"/>
      <c r="D20" s="41"/>
      <c r="E20" s="47"/>
      <c r="F20" s="96"/>
      <c r="G20" s="91"/>
    </row>
    <row r="21" spans="1:7" s="2" customFormat="1" ht="16.5">
      <c r="A21" s="81"/>
      <c r="B21" s="9" t="s">
        <v>183</v>
      </c>
      <c r="C21" s="13"/>
      <c r="D21" s="41"/>
      <c r="E21" s="10"/>
      <c r="F21" s="96"/>
      <c r="G21" s="90"/>
    </row>
    <row r="22" spans="1:7" s="2" customFormat="1" ht="16.5">
      <c r="A22" s="81" t="s">
        <v>189</v>
      </c>
      <c r="B22" s="51" t="str">
        <f>+VLOOKUP(A22,Sheet1!A:B,2,0)</f>
        <v>8.83% GOI (25NOV23)</v>
      </c>
      <c r="C22" s="13" t="str">
        <f>+VLOOKUP(A22,Sheet1!A:C,3,0)</f>
        <v>SOV</v>
      </c>
      <c r="D22" s="65">
        <f>+VLOOKUP($A$2&amp;A22,Portfolio!$B$4:$J$58,9,0)/100</f>
        <v>855167.1255</v>
      </c>
      <c r="E22" s="10">
        <f>+VLOOKUP($A$2&amp;A22,Portfolio!$B$4:$AZ$58,31,0)/100000</f>
        <v>906.2950023999999</v>
      </c>
      <c r="F22" s="96">
        <f>$E22/$E$41</f>
        <v>0.048689967646050845</v>
      </c>
      <c r="G22" s="91">
        <f>+VLOOKUP(A22,YTM!A:B,2,0)/100</f>
        <v>0.05002500000000001</v>
      </c>
    </row>
    <row r="23" spans="1:7" s="2" customFormat="1" ht="16.5">
      <c r="A23" s="81" t="s">
        <v>211</v>
      </c>
      <c r="B23" s="51" t="str">
        <f>+VLOOKUP(A23,Sheet1!A:B,2,0)</f>
        <v>4.56% GOI (29NOV23)</v>
      </c>
      <c r="C23" s="13" t="str">
        <f>+VLOOKUP(A23,Sheet1!A:C,3,0)</f>
        <v>SOV</v>
      </c>
      <c r="D23" s="65">
        <f>+VLOOKUP($A$2&amp;A23,Portfolio!$B$4:$J$58,9,0)/100</f>
        <v>120300</v>
      </c>
      <c r="E23" s="10">
        <f>+VLOOKUP($A$2&amp;A23,Portfolio!$B$4:$AZ$58,31,0)/100000</f>
        <v>119.7064398</v>
      </c>
      <c r="F23" s="96">
        <f>$E23/$E$41</f>
        <v>0.006431131878087397</v>
      </c>
      <c r="G23" s="91">
        <f>+VLOOKUP(A23,YTM!A:B,2,0)/100</f>
        <v>0.04869</v>
      </c>
    </row>
    <row r="24" spans="1:7" s="2" customFormat="1" ht="16.5">
      <c r="A24" s="81"/>
      <c r="B24" s="51"/>
      <c r="C24" s="13"/>
      <c r="D24" s="65"/>
      <c r="E24" s="10"/>
      <c r="F24" s="96"/>
      <c r="G24" s="91"/>
    </row>
    <row r="25" spans="1:7" s="2" customFormat="1" ht="16.5">
      <c r="A25" s="81"/>
      <c r="B25" s="9" t="s">
        <v>65</v>
      </c>
      <c r="C25" s="13"/>
      <c r="D25" s="65"/>
      <c r="E25" s="10"/>
      <c r="F25" s="96"/>
      <c r="G25" s="91"/>
    </row>
    <row r="26" spans="1:7" s="2" customFormat="1" ht="16.5">
      <c r="A26" s="81"/>
      <c r="B26" s="9" t="s">
        <v>80</v>
      </c>
      <c r="C26" s="11"/>
      <c r="D26" s="41"/>
      <c r="E26" s="10"/>
      <c r="F26" s="96"/>
      <c r="G26" s="90"/>
    </row>
    <row r="27" spans="1:7" s="2" customFormat="1" ht="16.5">
      <c r="A27" s="81" t="s">
        <v>199</v>
      </c>
      <c r="B27" s="51" t="str">
        <f>+VLOOKUP(A27,Sheet1!A:B,2,0)</f>
        <v>364 DAY TBILL (15DEC22)</v>
      </c>
      <c r="C27" s="13" t="str">
        <f>+VLOOKUP(A27,Sheet1!A:C,3,0)</f>
        <v>SOV</v>
      </c>
      <c r="D27" s="65">
        <f>+VLOOKUP($A$2&amp;A27,Portfolio!$B$4:$J$58,9,0)/100</f>
        <v>188092.3077</v>
      </c>
      <c r="E27" s="10">
        <f>+VLOOKUP($A$2&amp;A27,Portfolio!$B$4:$AZ$58,31,0)/100000</f>
        <v>182.47511899999998</v>
      </c>
      <c r="F27" s="96">
        <f aca="true" t="shared" si="1" ref="F27:F33">$E27/$E$41</f>
        <v>0.009803328515319282</v>
      </c>
      <c r="G27" s="91">
        <f>+VLOOKUP(A27,YTM!A:B,2,0)/100</f>
        <v>0.04355</v>
      </c>
    </row>
    <row r="28" spans="1:7" s="2" customFormat="1" ht="16.5">
      <c r="A28" s="81" t="s">
        <v>200</v>
      </c>
      <c r="B28" s="51" t="str">
        <f>+VLOOKUP(A28,Sheet1!A:B,2,0)</f>
        <v>364 DAY TBILL (19JAN23)</v>
      </c>
      <c r="C28" s="13" t="str">
        <f>+VLOOKUP(A28,Sheet1!A:C,3,0)</f>
        <v>SOV</v>
      </c>
      <c r="D28" s="65">
        <f>+VLOOKUP($A$2&amp;A28,Portfolio!$B$4:$J$58,9,0)/100</f>
        <v>139360.9923</v>
      </c>
      <c r="E28" s="10">
        <f>+VLOOKUP($A$2&amp;A28,Portfolio!$B$4:$AZ$58,31,0)/100000</f>
        <v>134.5547104</v>
      </c>
      <c r="F28" s="96">
        <f t="shared" si="1"/>
        <v>0.007228843233881372</v>
      </c>
      <c r="G28" s="91">
        <f>+VLOOKUP(A28,YTM!A:B,2,0)/100</f>
        <v>0.044497999999999996</v>
      </c>
    </row>
    <row r="29" spans="1:7" s="2" customFormat="1" ht="16.5">
      <c r="A29" s="81" t="s">
        <v>203</v>
      </c>
      <c r="B29" s="51" t="str">
        <f>+VLOOKUP(A29,Sheet1!A:B,2,0)</f>
        <v>364 DAY TBILL (02MAR23)</v>
      </c>
      <c r="C29" s="13" t="str">
        <f>+VLOOKUP(A29,Sheet1!A:C,3,0)</f>
        <v>SOV</v>
      </c>
      <c r="D29" s="65">
        <f>+VLOOKUP($A$2&amp;A29,Portfolio!$B$4:$J$58,9,0)/100</f>
        <v>107700</v>
      </c>
      <c r="E29" s="10">
        <f>+VLOOKUP($A$2&amp;A29,Portfolio!$B$4:$AZ$58,31,0)/100000</f>
        <v>103.3792914</v>
      </c>
      <c r="F29" s="96">
        <f t="shared" si="1"/>
        <v>0.005553969005906617</v>
      </c>
      <c r="G29" s="91">
        <f>+VLOOKUP(A29,YTM!A:B,2,0)/100</f>
        <v>0.04553749999999999</v>
      </c>
    </row>
    <row r="30" spans="1:7" s="2" customFormat="1" ht="16.5">
      <c r="A30" s="81" t="s">
        <v>144</v>
      </c>
      <c r="B30" s="51" t="str">
        <f>+VLOOKUP(A30,Sheet1!A:B,2,0)</f>
        <v>364 DAY TBILL (16JUN22)</v>
      </c>
      <c r="C30" s="13" t="str">
        <f>+VLOOKUP(A30,Sheet1!A:C,3,0)</f>
        <v>SOV</v>
      </c>
      <c r="D30" s="65">
        <f>+VLOOKUP($A$2&amp;A30,Portfolio!$B$4:$J$58,9,0)/100</f>
        <v>93298.21560000001</v>
      </c>
      <c r="E30" s="10">
        <f>+VLOOKUP($A$2&amp;A30,Portfolio!$B$4:$AZ$58,31,0)/100000</f>
        <v>92.5759941</v>
      </c>
      <c r="F30" s="96">
        <f t="shared" si="1"/>
        <v>0.004973570576460672</v>
      </c>
      <c r="G30" s="91">
        <f>+VLOOKUP(A30,YTM!A:B,2,0)/100</f>
        <v>0.037465</v>
      </c>
    </row>
    <row r="31" spans="1:7" s="2" customFormat="1" ht="16.5">
      <c r="A31" s="81" t="s">
        <v>146</v>
      </c>
      <c r="B31" s="51" t="str">
        <f>+VLOOKUP(A31,Sheet1!A:B,2,0)</f>
        <v>364 DAY TBILL (15SEP22)</v>
      </c>
      <c r="C31" s="13" t="str">
        <f>+VLOOKUP(A31,Sheet1!A:C,3,0)</f>
        <v>SOV</v>
      </c>
      <c r="D31" s="65">
        <f>+VLOOKUP($A$2&amp;A31,Portfolio!$B$4:$J$58,9,0)/100</f>
        <v>76000</v>
      </c>
      <c r="E31" s="10">
        <f>+VLOOKUP($A$2&amp;A31,Portfolio!$B$4:$AZ$58,31,0)/100000</f>
        <v>74.580624</v>
      </c>
      <c r="F31" s="96">
        <f t="shared" si="1"/>
        <v>0.004006783839661482</v>
      </c>
      <c r="G31" s="91">
        <f>+VLOOKUP(A31,YTM!A:B,2,0)/100</f>
        <v>0.041597</v>
      </c>
    </row>
    <row r="32" spans="1:7" s="2" customFormat="1" ht="16.5">
      <c r="A32" s="81" t="s">
        <v>209</v>
      </c>
      <c r="B32" s="51" t="str">
        <f>+VLOOKUP(A32,Sheet1!A:B,2,0)</f>
        <v>364 DAY TBILL (01DEC22)</v>
      </c>
      <c r="C32" s="13" t="str">
        <f>+VLOOKUP(A32,Sheet1!A:C,3,0)</f>
        <v>SOV</v>
      </c>
      <c r="D32" s="65">
        <f>+VLOOKUP($A$2&amp;A32,Portfolio!$B$4:$J$58,9,0)/100</f>
        <v>64000</v>
      </c>
      <c r="E32" s="10">
        <f>+VLOOKUP($A$2&amp;A32,Portfolio!$B$4:$AZ$58,31,0)/100000</f>
        <v>62.18950400000001</v>
      </c>
      <c r="F32" s="96">
        <f t="shared" si="1"/>
        <v>0.003341080916992101</v>
      </c>
      <c r="G32" s="91">
        <f>+VLOOKUP(A32,YTM!A:B,2,0)/100</f>
        <v>0.04355</v>
      </c>
    </row>
    <row r="33" spans="1:7" s="2" customFormat="1" ht="16.5">
      <c r="A33" s="81" t="s">
        <v>197</v>
      </c>
      <c r="B33" s="51" t="str">
        <f>+VLOOKUP(A33,Sheet1!A:B,2,0)</f>
        <v>364 DAY TBILL (13OCT22)</v>
      </c>
      <c r="C33" s="13" t="str">
        <f>+VLOOKUP(A33,Sheet1!A:C,3,0)</f>
        <v>SOV</v>
      </c>
      <c r="D33" s="65">
        <f>+VLOOKUP($A$2&amp;A33,Portfolio!$B$4:$J$58,9,0)/100</f>
        <v>40573.309700000005</v>
      </c>
      <c r="E33" s="10">
        <f>+VLOOKUP($A$2&amp;A33,Portfolio!$B$4:$AZ$58,31,0)/100000</f>
        <v>39.6725417</v>
      </c>
      <c r="F33" s="96">
        <f t="shared" si="1"/>
        <v>0.0021313752880621675</v>
      </c>
      <c r="G33" s="91">
        <f>+VLOOKUP(A33,YTM!A:B,2,0)/100</f>
        <v>0.0425</v>
      </c>
    </row>
    <row r="34" spans="1:7" s="2" customFormat="1" ht="16.5">
      <c r="A34" s="81"/>
      <c r="B34" s="51"/>
      <c r="C34" s="13"/>
      <c r="D34" s="65"/>
      <c r="E34" s="10"/>
      <c r="F34" s="97"/>
      <c r="G34" s="91"/>
    </row>
    <row r="35" spans="1:7" s="3" customFormat="1" ht="16.5">
      <c r="A35" s="82"/>
      <c r="B35" s="14" t="s">
        <v>5</v>
      </c>
      <c r="C35" s="15"/>
      <c r="D35" s="42"/>
      <c r="E35" s="16">
        <f>SUM(E10:E33)</f>
        <v>16973.206906800006</v>
      </c>
      <c r="F35" s="92">
        <f>SUM(F10:F33)</f>
        <v>0.9118718441052046</v>
      </c>
      <c r="G35" s="92"/>
    </row>
    <row r="36" spans="1:7" s="3" customFormat="1" ht="16.5">
      <c r="A36" s="82"/>
      <c r="B36" s="14" t="s">
        <v>6</v>
      </c>
      <c r="C36" s="15"/>
      <c r="D36" s="42"/>
      <c r="E36" s="18">
        <f>+E35</f>
        <v>16973.206906800006</v>
      </c>
      <c r="F36" s="92">
        <f>+F35</f>
        <v>0.9118718441052046</v>
      </c>
      <c r="G36" s="92"/>
    </row>
    <row r="37" spans="1:7" s="3" customFormat="1" ht="16.5">
      <c r="A37" s="82" t="s">
        <v>121</v>
      </c>
      <c r="B37" s="12" t="s">
        <v>60</v>
      </c>
      <c r="C37" s="11"/>
      <c r="D37" s="41"/>
      <c r="E37" s="47">
        <f>+SUMIF(Portfolio!A:A,A37,Portfolio!AF:AF)/100000</f>
        <v>371.5</v>
      </c>
      <c r="F37" s="93">
        <f>$E37/$E$41</f>
        <v>0.01995853770859091</v>
      </c>
      <c r="G37" s="93"/>
    </row>
    <row r="38" spans="1:7" s="3" customFormat="1" ht="16.5">
      <c r="A38" s="82"/>
      <c r="B38" s="14" t="s">
        <v>5</v>
      </c>
      <c r="C38" s="15"/>
      <c r="D38" s="20"/>
      <c r="E38" s="21">
        <f>+E37</f>
        <v>371.5</v>
      </c>
      <c r="F38" s="92">
        <f>+F37</f>
        <v>0.01995853770859091</v>
      </c>
      <c r="G38" s="92"/>
    </row>
    <row r="39" spans="1:7" s="3" customFormat="1" ht="16.5">
      <c r="A39" s="82"/>
      <c r="B39" s="14" t="s">
        <v>6</v>
      </c>
      <c r="C39" s="15"/>
      <c r="D39" s="17"/>
      <c r="E39" s="18">
        <f>+E38</f>
        <v>371.5</v>
      </c>
      <c r="F39" s="92">
        <f>+F38</f>
        <v>0.01995853770859091</v>
      </c>
      <c r="G39" s="92"/>
    </row>
    <row r="40" spans="1:7" s="2" customFormat="1" ht="17.25" thickBot="1">
      <c r="A40" s="81"/>
      <c r="B40" s="22" t="s">
        <v>7</v>
      </c>
      <c r="C40" s="23"/>
      <c r="D40" s="24"/>
      <c r="E40" s="25">
        <f>E41-E35-E38</f>
        <v>1268.8811938999934</v>
      </c>
      <c r="F40" s="92">
        <f>$E40/$E$41</f>
        <v>0.06816961818620423</v>
      </c>
      <c r="G40" s="92"/>
    </row>
    <row r="41" spans="1:7" s="2" customFormat="1" ht="17.25" thickBot="1">
      <c r="A41" s="81" t="s">
        <v>56</v>
      </c>
      <c r="B41" s="71" t="s">
        <v>8</v>
      </c>
      <c r="C41" s="72"/>
      <c r="D41" s="73"/>
      <c r="E41" s="86">
        <f>+nav!E4/100000</f>
        <v>18613.5881007</v>
      </c>
      <c r="F41" s="94">
        <f>+F40+F39+F36</f>
        <v>0.9999999999999998</v>
      </c>
      <c r="G41" s="94"/>
    </row>
    <row r="42" spans="1:7" s="2" customFormat="1" ht="17.25" thickBot="1">
      <c r="A42" s="81"/>
      <c r="B42" s="74" t="s">
        <v>9</v>
      </c>
      <c r="C42" s="75"/>
      <c r="D42" s="76"/>
      <c r="E42" s="76"/>
      <c r="F42" s="107"/>
      <c r="G42" s="108"/>
    </row>
    <row r="43" spans="1:7" ht="17.25" thickBot="1">
      <c r="A43" s="81"/>
      <c r="B43" s="78"/>
      <c r="C43" s="76"/>
      <c r="D43" s="76"/>
      <c r="E43" s="76"/>
      <c r="F43" s="118"/>
      <c r="G43" s="119"/>
    </row>
    <row r="44" spans="1:7" s="2" customFormat="1" ht="16.5">
      <c r="A44" s="81"/>
      <c r="B44" s="77" t="s">
        <v>10</v>
      </c>
      <c r="C44" s="28"/>
      <c r="D44" s="28"/>
      <c r="E44" s="28"/>
      <c r="F44" s="116"/>
      <c r="G44" s="117"/>
    </row>
    <row r="45" spans="1:7" s="2" customFormat="1" ht="66">
      <c r="A45" s="83"/>
      <c r="B45" s="67" t="s">
        <v>176</v>
      </c>
      <c r="C45" s="28"/>
      <c r="D45" s="28"/>
      <c r="E45" s="28"/>
      <c r="F45" s="114"/>
      <c r="G45" s="115"/>
    </row>
    <row r="46" spans="1:7" s="2" customFormat="1" ht="16.5">
      <c r="A46" s="83"/>
      <c r="B46" s="61" t="s">
        <v>0</v>
      </c>
      <c r="C46" s="62" t="s">
        <v>101</v>
      </c>
      <c r="D46" s="62" t="s">
        <v>102</v>
      </c>
      <c r="E46" s="62" t="s">
        <v>103</v>
      </c>
      <c r="F46" s="68" t="s">
        <v>104</v>
      </c>
      <c r="G46" s="70" t="s">
        <v>137</v>
      </c>
    </row>
    <row r="47" spans="1:7" s="2" customFormat="1" ht="16.5">
      <c r="A47" s="83"/>
      <c r="B47" s="60" t="s">
        <v>232</v>
      </c>
      <c r="C47" s="49">
        <v>302160000</v>
      </c>
      <c r="D47" s="49">
        <v>302160000</v>
      </c>
      <c r="E47" s="49">
        <v>5973698.63</v>
      </c>
      <c r="F47" s="69">
        <f>+D47+E47</f>
        <v>308133698.63</v>
      </c>
      <c r="G47" s="79" t="s">
        <v>138</v>
      </c>
    </row>
    <row r="48" spans="1:7" s="2" customFormat="1" ht="16.5">
      <c r="A48" s="83"/>
      <c r="B48" s="60" t="s">
        <v>233</v>
      </c>
      <c r="C48" s="49">
        <v>299840526</v>
      </c>
      <c r="D48" s="49">
        <v>299840526</v>
      </c>
      <c r="E48" s="49">
        <v>4017048.66</v>
      </c>
      <c r="F48" s="69">
        <f>+D48+E48</f>
        <v>303857574.66</v>
      </c>
      <c r="G48" s="79" t="s">
        <v>139</v>
      </c>
    </row>
    <row r="49" spans="1:7" s="2" customFormat="1" ht="16.5">
      <c r="A49" s="83"/>
      <c r="B49" s="60" t="s">
        <v>234</v>
      </c>
      <c r="C49" s="49">
        <v>293318796</v>
      </c>
      <c r="D49" s="49">
        <v>149999796</v>
      </c>
      <c r="E49" s="49">
        <v>0</v>
      </c>
      <c r="F49" s="69">
        <f>+D49+E49</f>
        <v>149999796</v>
      </c>
      <c r="G49" s="85" t="s">
        <v>138</v>
      </c>
    </row>
    <row r="50" spans="1:7" s="2" customFormat="1" ht="16.5">
      <c r="A50" s="81"/>
      <c r="B50" s="28" t="s">
        <v>58</v>
      </c>
      <c r="C50" s="29"/>
      <c r="D50" s="28"/>
      <c r="E50" s="28"/>
      <c r="F50" s="125"/>
      <c r="G50" s="126"/>
    </row>
    <row r="51" spans="1:7" s="2" customFormat="1" ht="16.5">
      <c r="A51" s="81" t="s">
        <v>56</v>
      </c>
      <c r="B51" s="38" t="s">
        <v>11</v>
      </c>
      <c r="C51" s="104" t="s">
        <v>182</v>
      </c>
      <c r="D51" s="104"/>
      <c r="E51" s="104" t="s">
        <v>165</v>
      </c>
      <c r="F51" s="104"/>
      <c r="G51" s="104"/>
    </row>
    <row r="52" spans="1:7" s="2" customFormat="1" ht="16.5">
      <c r="A52" s="81"/>
      <c r="B52" s="30" t="s">
        <v>12</v>
      </c>
      <c r="C52" s="111">
        <v>930679.405</v>
      </c>
      <c r="D52" s="111"/>
      <c r="E52" s="111">
        <v>908274.5831</v>
      </c>
      <c r="F52" s="111"/>
      <c r="G52" s="111"/>
    </row>
    <row r="53" spans="1:7" s="2" customFormat="1" ht="16.5">
      <c r="A53" s="81"/>
      <c r="B53" s="27" t="s">
        <v>175</v>
      </c>
      <c r="C53" s="28"/>
      <c r="D53" s="28"/>
      <c r="E53" s="66"/>
      <c r="F53" s="109"/>
      <c r="G53" s="110"/>
    </row>
    <row r="54" spans="1:7" s="2" customFormat="1" ht="16.5">
      <c r="A54" s="81"/>
      <c r="B54" s="27" t="s">
        <v>177</v>
      </c>
      <c r="C54" s="28"/>
      <c r="D54" s="28"/>
      <c r="E54" s="28"/>
      <c r="F54" s="102"/>
      <c r="G54" s="103"/>
    </row>
    <row r="55" spans="1:7" s="2" customFormat="1" ht="16.5">
      <c r="A55" s="81"/>
      <c r="B55" s="27" t="s">
        <v>178</v>
      </c>
      <c r="C55" s="28"/>
      <c r="D55" s="28"/>
      <c r="E55" s="28"/>
      <c r="F55" s="102"/>
      <c r="G55" s="103"/>
    </row>
    <row r="56" spans="1:7" s="2" customFormat="1" ht="16.5">
      <c r="A56" s="81"/>
      <c r="B56" s="27" t="s">
        <v>179</v>
      </c>
      <c r="C56" s="28"/>
      <c r="D56" s="28"/>
      <c r="E56" s="28"/>
      <c r="F56" s="102"/>
      <c r="G56" s="103"/>
    </row>
    <row r="57" spans="1:7" s="2" customFormat="1" ht="16.5">
      <c r="A57" s="81"/>
      <c r="B57" s="45" t="s">
        <v>180</v>
      </c>
      <c r="C57" s="28"/>
      <c r="D57" s="28"/>
      <c r="E57" s="28"/>
      <c r="F57" s="102"/>
      <c r="G57" s="103"/>
    </row>
    <row r="58" spans="1:7" s="2" customFormat="1" ht="16.5">
      <c r="A58" s="81"/>
      <c r="B58" s="45" t="s">
        <v>181</v>
      </c>
      <c r="C58" s="28"/>
      <c r="D58" s="28"/>
      <c r="E58" s="28"/>
      <c r="F58" s="102"/>
      <c r="G58" s="103"/>
    </row>
    <row r="59" spans="1:7" ht="17.25" thickBot="1">
      <c r="A59" s="84"/>
      <c r="B59" s="46" t="s">
        <v>231</v>
      </c>
      <c r="C59" s="26"/>
      <c r="D59" s="26"/>
      <c r="E59" s="26"/>
      <c r="F59" s="123"/>
      <c r="G59" s="124"/>
    </row>
    <row r="62" ht="12.75">
      <c r="B62" s="4"/>
    </row>
    <row r="63" ht="12.75">
      <c r="B63"/>
    </row>
  </sheetData>
  <sheetProtection/>
  <mergeCells count="22">
    <mergeCell ref="F56:G56"/>
    <mergeCell ref="F57:G57"/>
    <mergeCell ref="F58:G58"/>
    <mergeCell ref="F59:G59"/>
    <mergeCell ref="F50:G50"/>
    <mergeCell ref="E51:G51"/>
    <mergeCell ref="E52:G52"/>
    <mergeCell ref="F54:G54"/>
    <mergeCell ref="F55:G55"/>
    <mergeCell ref="F42:G42"/>
    <mergeCell ref="F43:G43"/>
    <mergeCell ref="F44:G44"/>
    <mergeCell ref="C51:D51"/>
    <mergeCell ref="C52:D52"/>
    <mergeCell ref="F53:G53"/>
    <mergeCell ref="F45:G45"/>
    <mergeCell ref="B1:G1"/>
    <mergeCell ref="B2:G2"/>
    <mergeCell ref="B4:G4"/>
    <mergeCell ref="B5:G5"/>
    <mergeCell ref="B3:G3"/>
    <mergeCell ref="B6:G6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140625" style="0" bestFit="1" customWidth="1"/>
  </cols>
  <sheetData>
    <row r="1" spans="1:2" ht="12.75">
      <c r="A1" t="s">
        <v>20</v>
      </c>
      <c r="B1" t="s">
        <v>141</v>
      </c>
    </row>
    <row r="2" spans="1:2" ht="12.75">
      <c r="A2" t="s">
        <v>203</v>
      </c>
      <c r="B2" s="98">
        <v>4.553749999999999</v>
      </c>
    </row>
    <row r="3" spans="1:2" ht="12.75">
      <c r="A3" t="s">
        <v>197</v>
      </c>
      <c r="B3" s="98">
        <v>4.25</v>
      </c>
    </row>
    <row r="4" spans="1:2" ht="12.75">
      <c r="A4" t="s">
        <v>144</v>
      </c>
      <c r="B4" s="98">
        <v>3.7464999999999997</v>
      </c>
    </row>
    <row r="5" spans="1:2" ht="12.75">
      <c r="A5" t="s">
        <v>146</v>
      </c>
      <c r="B5" s="98">
        <v>4.1597</v>
      </c>
    </row>
    <row r="6" spans="1:2" ht="12.75">
      <c r="A6" t="s">
        <v>201</v>
      </c>
      <c r="B6" s="98">
        <v>4.45</v>
      </c>
    </row>
    <row r="7" spans="1:2" ht="12.75">
      <c r="A7" t="s">
        <v>200</v>
      </c>
      <c r="B7" s="98">
        <v>4.4498</v>
      </c>
    </row>
    <row r="8" spans="1:2" ht="12.75">
      <c r="A8" t="s">
        <v>199</v>
      </c>
      <c r="B8" s="98">
        <v>4.3549999999999995</v>
      </c>
    </row>
    <row r="9" spans="1:2" ht="12.75">
      <c r="A9" t="s">
        <v>198</v>
      </c>
      <c r="B9" s="98">
        <v>4.28</v>
      </c>
    </row>
    <row r="10" spans="1:2" ht="12.75">
      <c r="A10" t="s">
        <v>189</v>
      </c>
      <c r="B10" s="98">
        <v>5.0025</v>
      </c>
    </row>
    <row r="11" spans="1:2" ht="12.75">
      <c r="A11" t="s">
        <v>196</v>
      </c>
      <c r="B11" s="98">
        <v>4.2572</v>
      </c>
    </row>
    <row r="12" spans="1:2" ht="12.75">
      <c r="A12" t="s">
        <v>194</v>
      </c>
      <c r="B12" s="98">
        <v>4.801</v>
      </c>
    </row>
    <row r="13" spans="1:2" ht="12.75">
      <c r="A13" t="s">
        <v>83</v>
      </c>
      <c r="B13" s="98">
        <v>6.14565</v>
      </c>
    </row>
    <row r="14" spans="1:2" ht="12.75">
      <c r="A14" t="s">
        <v>73</v>
      </c>
      <c r="B14" s="98">
        <v>8.459999999999999</v>
      </c>
    </row>
    <row r="15" spans="1:2" ht="12.75">
      <c r="A15" t="s">
        <v>106</v>
      </c>
      <c r="B15" s="98">
        <v>0</v>
      </c>
    </row>
    <row r="16" spans="1:2" ht="12.75">
      <c r="A16" t="s">
        <v>107</v>
      </c>
      <c r="B16" s="98">
        <v>0</v>
      </c>
    </row>
    <row r="17" spans="1:2" ht="12.75">
      <c r="A17" t="s">
        <v>108</v>
      </c>
      <c r="B17" s="98">
        <v>0</v>
      </c>
    </row>
    <row r="18" spans="1:2" ht="12.75">
      <c r="A18" t="s">
        <v>59</v>
      </c>
      <c r="B18" s="98">
        <v>13</v>
      </c>
    </row>
    <row r="19" spans="1:2" ht="12.75">
      <c r="A19" t="s">
        <v>148</v>
      </c>
      <c r="B19" s="98">
        <v>0</v>
      </c>
    </row>
    <row r="20" spans="1:2" ht="12.75">
      <c r="A20" t="s">
        <v>199</v>
      </c>
      <c r="B20" s="98">
        <v>4.3549999999999995</v>
      </c>
    </row>
    <row r="21" spans="1:2" ht="12.75">
      <c r="A21" t="s">
        <v>200</v>
      </c>
      <c r="B21" s="98">
        <v>4.4498</v>
      </c>
    </row>
    <row r="22" spans="1:2" ht="12.75">
      <c r="A22" t="s">
        <v>203</v>
      </c>
      <c r="B22" s="98">
        <v>4.553749999999999</v>
      </c>
    </row>
    <row r="23" spans="1:2" ht="12.75">
      <c r="A23" t="s">
        <v>144</v>
      </c>
      <c r="B23" s="98">
        <v>3.7464999999999997</v>
      </c>
    </row>
    <row r="24" spans="1:2" ht="12.75">
      <c r="A24" t="s">
        <v>146</v>
      </c>
      <c r="B24" s="98">
        <v>4.1597</v>
      </c>
    </row>
    <row r="25" spans="1:2" ht="12.75">
      <c r="A25" t="s">
        <v>209</v>
      </c>
      <c r="B25" s="98">
        <v>4.3549999999999995</v>
      </c>
    </row>
    <row r="26" spans="1:2" ht="12.75">
      <c r="A26" t="s">
        <v>197</v>
      </c>
      <c r="B26" s="98">
        <v>4.25</v>
      </c>
    </row>
    <row r="27" spans="1:2" ht="12.75">
      <c r="A27" t="s">
        <v>189</v>
      </c>
      <c r="B27">
        <v>5.0025</v>
      </c>
    </row>
    <row r="28" spans="1:2" ht="12.75">
      <c r="A28" t="s">
        <v>211</v>
      </c>
      <c r="B28">
        <v>4.869</v>
      </c>
    </row>
    <row r="29" spans="1:2" ht="12.75">
      <c r="A29" t="s">
        <v>73</v>
      </c>
      <c r="B29">
        <v>8.459999999999999</v>
      </c>
    </row>
    <row r="30" spans="1:2" ht="12.75">
      <c r="A30" t="s">
        <v>83</v>
      </c>
      <c r="B30">
        <v>6.14565</v>
      </c>
    </row>
    <row r="31" spans="1:2" ht="12.75">
      <c r="A31" t="s">
        <v>66</v>
      </c>
      <c r="B31">
        <v>0</v>
      </c>
    </row>
    <row r="32" spans="1:2" ht="12.75">
      <c r="A32" t="s">
        <v>152</v>
      </c>
      <c r="B32">
        <v>6.0569999999999995</v>
      </c>
    </row>
    <row r="33" spans="1:2" ht="12.75">
      <c r="A33" t="s">
        <v>68</v>
      </c>
      <c r="B33">
        <v>9.35</v>
      </c>
    </row>
    <row r="34" spans="1:2" ht="12.75">
      <c r="A34" t="s">
        <v>207</v>
      </c>
      <c r="B34">
        <v>6.152</v>
      </c>
    </row>
    <row r="35" spans="1:2" ht="12.75">
      <c r="A35" t="s">
        <v>154</v>
      </c>
      <c r="B35">
        <v>6.035</v>
      </c>
    </row>
    <row r="36" spans="1:2" ht="12.75">
      <c r="A36" t="s">
        <v>79</v>
      </c>
      <c r="B36">
        <v>7.76</v>
      </c>
    </row>
    <row r="37" spans="1:2" ht="12.75">
      <c r="A37" t="s">
        <v>78</v>
      </c>
      <c r="B37">
        <v>7.925</v>
      </c>
    </row>
    <row r="38" spans="1:2" ht="12.75">
      <c r="A38" t="s">
        <v>67</v>
      </c>
      <c r="B3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28125" style="0" bestFit="1" customWidth="1"/>
    <col min="2" max="2" width="10.00390625" style="0" bestFit="1" customWidth="1"/>
    <col min="3" max="3" width="43.00390625" style="0" bestFit="1" customWidth="1"/>
    <col min="4" max="4" width="11.140625" style="0" bestFit="1" customWidth="1"/>
    <col min="5" max="5" width="11.00390625" style="0" bestFit="1" customWidth="1"/>
    <col min="6" max="6" width="23.28125" style="0" bestFit="1" customWidth="1"/>
    <col min="7" max="7" width="12.00390625" style="0" bestFit="1" customWidth="1"/>
    <col min="8" max="8" width="17.28125" style="0" bestFit="1" customWidth="1"/>
    <col min="9" max="9" width="30.57421875" style="0" bestFit="1" customWidth="1"/>
    <col min="10" max="10" width="20.00390625" style="0" bestFit="1" customWidth="1"/>
    <col min="11" max="11" width="17.00390625" style="0" bestFit="1" customWidth="1"/>
    <col min="12" max="12" width="10.57421875" style="0" bestFit="1" customWidth="1"/>
  </cols>
  <sheetData>
    <row r="1" spans="1:12" ht="12.75">
      <c r="A1" t="s">
        <v>122</v>
      </c>
      <c r="B1" t="s">
        <v>123</v>
      </c>
      <c r="C1" t="s">
        <v>124</v>
      </c>
      <c r="D1" t="s">
        <v>125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  <c r="J1" t="s">
        <v>131</v>
      </c>
      <c r="K1" t="s">
        <v>132</v>
      </c>
      <c r="L1" t="s">
        <v>133</v>
      </c>
    </row>
    <row r="2" spans="1:12" ht="12.75">
      <c r="A2" s="64">
        <v>44651</v>
      </c>
      <c r="B2" t="s">
        <v>46</v>
      </c>
      <c r="C2" t="s">
        <v>14</v>
      </c>
      <c r="D2" t="s">
        <v>46</v>
      </c>
      <c r="E2">
        <v>4418424711.42</v>
      </c>
      <c r="F2">
        <v>3000</v>
      </c>
      <c r="G2">
        <v>1472808.23714</v>
      </c>
      <c r="H2">
        <v>4410816470.83</v>
      </c>
      <c r="I2">
        <v>3000</v>
      </c>
      <c r="J2">
        <v>1470272.15694333</v>
      </c>
      <c r="K2" s="64">
        <v>44635</v>
      </c>
      <c r="L2" t="s">
        <v>46</v>
      </c>
    </row>
    <row r="3" spans="1:12" ht="12.75">
      <c r="A3" s="64">
        <v>44651</v>
      </c>
      <c r="B3" t="s">
        <v>46</v>
      </c>
      <c r="C3" t="s">
        <v>14</v>
      </c>
      <c r="D3" t="s">
        <v>56</v>
      </c>
      <c r="E3">
        <v>4418424711.42</v>
      </c>
      <c r="F3">
        <v>3000</v>
      </c>
      <c r="G3">
        <v>1472808.23714</v>
      </c>
      <c r="H3">
        <v>4410816470.83</v>
      </c>
      <c r="I3">
        <v>3000</v>
      </c>
      <c r="J3">
        <v>1470272.156943</v>
      </c>
      <c r="K3" s="64">
        <v>44635</v>
      </c>
      <c r="L3" t="s">
        <v>46</v>
      </c>
    </row>
    <row r="4" spans="1:12" ht="12.75">
      <c r="A4" s="64">
        <v>44651</v>
      </c>
      <c r="B4" t="s">
        <v>89</v>
      </c>
      <c r="C4" t="s">
        <v>90</v>
      </c>
      <c r="D4" t="s">
        <v>89</v>
      </c>
      <c r="E4">
        <v>1861358810.07</v>
      </c>
      <c r="F4">
        <v>2000</v>
      </c>
      <c r="G4">
        <v>930679.405035</v>
      </c>
      <c r="H4">
        <v>1850548955.75</v>
      </c>
      <c r="I4">
        <v>2000</v>
      </c>
      <c r="J4">
        <v>925274.477875</v>
      </c>
      <c r="K4" s="64">
        <v>44635</v>
      </c>
      <c r="L4" t="s">
        <v>89</v>
      </c>
    </row>
    <row r="5" spans="1:12" ht="12.75">
      <c r="A5" s="64">
        <v>44651</v>
      </c>
      <c r="B5" t="s">
        <v>89</v>
      </c>
      <c r="C5" t="s">
        <v>90</v>
      </c>
      <c r="D5" t="s">
        <v>56</v>
      </c>
      <c r="E5">
        <v>1861358810.07</v>
      </c>
      <c r="F5">
        <v>2000</v>
      </c>
      <c r="G5">
        <v>930679.405035</v>
      </c>
      <c r="H5">
        <v>1850548955.75</v>
      </c>
      <c r="I5">
        <v>2000</v>
      </c>
      <c r="J5">
        <v>925274.477875</v>
      </c>
      <c r="K5" s="64">
        <v>44635</v>
      </c>
      <c r="L5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14.00390625" style="0" bestFit="1" customWidth="1"/>
    <col min="2" max="2" width="59.421875" style="0" bestFit="1" customWidth="1"/>
    <col min="3" max="3" width="16.8515625" style="0" customWidth="1"/>
  </cols>
  <sheetData>
    <row r="1" spans="1:3" ht="16.5">
      <c r="A1" s="48" t="s">
        <v>83</v>
      </c>
      <c r="B1" s="51" t="s">
        <v>82</v>
      </c>
      <c r="C1" s="11" t="s">
        <v>86</v>
      </c>
    </row>
    <row r="2" spans="1:3" ht="16.5">
      <c r="A2" s="2" t="s">
        <v>73</v>
      </c>
      <c r="B2" s="100" t="s">
        <v>170</v>
      </c>
      <c r="C2" s="11" t="s">
        <v>85</v>
      </c>
    </row>
    <row r="3" spans="1:3" ht="16.5">
      <c r="A3" s="2" t="s">
        <v>59</v>
      </c>
      <c r="B3" s="50" t="s">
        <v>100</v>
      </c>
      <c r="C3" s="11" t="s">
        <v>84</v>
      </c>
    </row>
    <row r="4" spans="1:3" ht="16.5">
      <c r="A4" s="2" t="s">
        <v>106</v>
      </c>
      <c r="B4" s="99" t="s">
        <v>171</v>
      </c>
      <c r="C4" s="11" t="s">
        <v>75</v>
      </c>
    </row>
    <row r="5" spans="1:3" ht="16.5">
      <c r="A5" s="2" t="s">
        <v>107</v>
      </c>
      <c r="B5" s="99" t="s">
        <v>172</v>
      </c>
      <c r="C5" s="11" t="s">
        <v>75</v>
      </c>
    </row>
    <row r="6" spans="1:3" ht="16.5">
      <c r="A6" s="2" t="s">
        <v>108</v>
      </c>
      <c r="B6" s="99" t="s">
        <v>173</v>
      </c>
      <c r="C6" s="11" t="s">
        <v>75</v>
      </c>
    </row>
    <row r="7" spans="1:3" ht="16.5">
      <c r="A7" s="48" t="s">
        <v>72</v>
      </c>
      <c r="B7" s="50" t="s">
        <v>76</v>
      </c>
      <c r="C7" s="11" t="s">
        <v>81</v>
      </c>
    </row>
    <row r="8" spans="1:3" ht="16.5">
      <c r="A8" s="48" t="s">
        <v>71</v>
      </c>
      <c r="B8" s="50" t="s">
        <v>77</v>
      </c>
      <c r="C8" s="11" t="s">
        <v>81</v>
      </c>
    </row>
    <row r="9" spans="1:3" ht="16.5">
      <c r="A9" s="2" t="s">
        <v>73</v>
      </c>
      <c r="B9" s="12" t="s">
        <v>74</v>
      </c>
      <c r="C9" s="11" t="s">
        <v>85</v>
      </c>
    </row>
    <row r="10" spans="1:3" ht="16.5">
      <c r="A10" s="2" t="s">
        <v>83</v>
      </c>
      <c r="B10" s="51" t="s">
        <v>82</v>
      </c>
      <c r="C10" s="11" t="s">
        <v>86</v>
      </c>
    </row>
    <row r="11" spans="1:3" ht="16.5">
      <c r="A11" s="2" t="s">
        <v>66</v>
      </c>
      <c r="B11" s="12" t="s">
        <v>69</v>
      </c>
      <c r="C11" s="11" t="s">
        <v>166</v>
      </c>
    </row>
    <row r="12" spans="1:3" ht="16.5">
      <c r="A12" s="2" t="s">
        <v>68</v>
      </c>
      <c r="B12" s="12" t="s">
        <v>70</v>
      </c>
      <c r="C12" s="11" t="s">
        <v>167</v>
      </c>
    </row>
    <row r="13" spans="1:3" ht="16.5">
      <c r="A13" s="2" t="s">
        <v>79</v>
      </c>
      <c r="B13" s="12" t="s">
        <v>97</v>
      </c>
      <c r="C13" s="11" t="s">
        <v>96</v>
      </c>
    </row>
    <row r="14" spans="1:3" ht="16.5">
      <c r="A14" s="2" t="s">
        <v>78</v>
      </c>
      <c r="B14" s="12" t="s">
        <v>98</v>
      </c>
      <c r="C14" s="11" t="s">
        <v>96</v>
      </c>
    </row>
    <row r="15" spans="1:3" ht="16.5">
      <c r="A15" s="2" t="s">
        <v>67</v>
      </c>
      <c r="B15" s="12" t="s">
        <v>99</v>
      </c>
      <c r="C15" s="11" t="s">
        <v>75</v>
      </c>
    </row>
    <row r="16" spans="1:4" ht="16.5">
      <c r="A16" t="s">
        <v>109</v>
      </c>
      <c r="B16" s="12" t="s">
        <v>118</v>
      </c>
      <c r="C16" s="11" t="s">
        <v>168</v>
      </c>
      <c r="D16" t="s">
        <v>110</v>
      </c>
    </row>
    <row r="17" spans="1:4" ht="16.5">
      <c r="A17" t="s">
        <v>111</v>
      </c>
      <c r="B17" s="12" t="s">
        <v>119</v>
      </c>
      <c r="C17" s="11" t="s">
        <v>168</v>
      </c>
      <c r="D17" t="s">
        <v>112</v>
      </c>
    </row>
    <row r="18" spans="1:4" ht="16.5">
      <c r="A18" t="s">
        <v>113</v>
      </c>
      <c r="B18" s="12" t="s">
        <v>120</v>
      </c>
      <c r="C18" s="11" t="s">
        <v>168</v>
      </c>
      <c r="D18" t="s">
        <v>114</v>
      </c>
    </row>
    <row r="19" spans="1:3" ht="16.5">
      <c r="A19" t="s">
        <v>134</v>
      </c>
      <c r="B19" t="s">
        <v>135</v>
      </c>
      <c r="C19" s="11" t="s">
        <v>169</v>
      </c>
    </row>
    <row r="20" spans="1:4" ht="16.5">
      <c r="A20" t="s">
        <v>116</v>
      </c>
      <c r="B20" t="s">
        <v>136</v>
      </c>
      <c r="C20" s="11" t="s">
        <v>168</v>
      </c>
      <c r="D20" t="s">
        <v>117</v>
      </c>
    </row>
    <row r="21" spans="1:3" ht="16.5">
      <c r="A21" t="s">
        <v>148</v>
      </c>
      <c r="B21" t="s">
        <v>174</v>
      </c>
      <c r="C21" s="11" t="s">
        <v>156</v>
      </c>
    </row>
    <row r="22" spans="1:3" ht="16.5">
      <c r="A22" t="s">
        <v>143</v>
      </c>
      <c r="B22" t="s">
        <v>158</v>
      </c>
      <c r="C22" s="11" t="s">
        <v>157</v>
      </c>
    </row>
    <row r="23" spans="1:3" ht="16.5">
      <c r="A23" t="s">
        <v>142</v>
      </c>
      <c r="B23" s="12" t="s">
        <v>159</v>
      </c>
      <c r="C23" s="11" t="s">
        <v>168</v>
      </c>
    </row>
    <row r="24" spans="1:3" ht="16.5">
      <c r="A24" t="s">
        <v>144</v>
      </c>
      <c r="B24" s="12" t="s">
        <v>160</v>
      </c>
      <c r="C24" s="11" t="s">
        <v>168</v>
      </c>
    </row>
    <row r="25" spans="1:3" ht="16.5">
      <c r="A25" t="s">
        <v>146</v>
      </c>
      <c r="B25" s="12" t="s">
        <v>161</v>
      </c>
      <c r="C25" s="11" t="s">
        <v>168</v>
      </c>
    </row>
    <row r="26" spans="1:4" ht="16.5">
      <c r="A26" t="s">
        <v>152</v>
      </c>
      <c r="B26" t="s">
        <v>164</v>
      </c>
      <c r="C26" s="11" t="s">
        <v>162</v>
      </c>
      <c r="D26" t="str">
        <f>+PROPER(B26)</f>
        <v>9.25% Power Grid Corporation Of India Limited 26-Dec-26 Ncd</v>
      </c>
    </row>
    <row r="27" spans="1:4" ht="16.5">
      <c r="A27" t="s">
        <v>154</v>
      </c>
      <c r="B27" t="s">
        <v>163</v>
      </c>
      <c r="C27" s="11" t="s">
        <v>162</v>
      </c>
      <c r="D27" t="str">
        <f>+PROPER(B27)</f>
        <v>9.35% Power Grid Corporation Of India Limited 29-Aug-26 Ncd</v>
      </c>
    </row>
    <row r="28" spans="1:4" ht="12.75">
      <c r="A28" t="s">
        <v>207</v>
      </c>
      <c r="B28" t="s">
        <v>230</v>
      </c>
      <c r="C28" t="s">
        <v>162</v>
      </c>
      <c r="D28" t="s">
        <v>208</v>
      </c>
    </row>
    <row r="30" spans="1:3" ht="16.5">
      <c r="A30" t="s">
        <v>203</v>
      </c>
      <c r="B30" t="s">
        <v>219</v>
      </c>
      <c r="C30" s="11" t="s">
        <v>168</v>
      </c>
    </row>
    <row r="31" spans="1:3" ht="16.5">
      <c r="A31" t="s">
        <v>197</v>
      </c>
      <c r="B31" t="s">
        <v>220</v>
      </c>
      <c r="C31" s="11" t="s">
        <v>168</v>
      </c>
    </row>
    <row r="32" spans="1:3" ht="16.5">
      <c r="A32" t="s">
        <v>144</v>
      </c>
      <c r="B32" t="s">
        <v>160</v>
      </c>
      <c r="C32" s="11" t="s">
        <v>168</v>
      </c>
    </row>
    <row r="33" spans="1:3" ht="16.5">
      <c r="A33" t="s">
        <v>146</v>
      </c>
      <c r="B33" t="s">
        <v>161</v>
      </c>
      <c r="C33" s="11" t="s">
        <v>168</v>
      </c>
    </row>
    <row r="34" spans="1:3" ht="16.5">
      <c r="A34" t="s">
        <v>201</v>
      </c>
      <c r="B34" t="s">
        <v>221</v>
      </c>
      <c r="C34" s="11" t="s">
        <v>168</v>
      </c>
    </row>
    <row r="35" spans="1:3" ht="16.5">
      <c r="A35" t="s">
        <v>200</v>
      </c>
      <c r="B35" t="s">
        <v>222</v>
      </c>
      <c r="C35" s="11" t="s">
        <v>168</v>
      </c>
    </row>
    <row r="36" spans="1:3" ht="16.5">
      <c r="A36" t="s">
        <v>199</v>
      </c>
      <c r="B36" t="s">
        <v>223</v>
      </c>
      <c r="C36" s="11" t="s">
        <v>168</v>
      </c>
    </row>
    <row r="37" spans="1:3" ht="16.5">
      <c r="A37" t="s">
        <v>198</v>
      </c>
      <c r="B37" t="s">
        <v>224</v>
      </c>
      <c r="C37" s="11" t="s">
        <v>168</v>
      </c>
    </row>
    <row r="38" spans="1:3" ht="16.5">
      <c r="A38" t="s">
        <v>209</v>
      </c>
      <c r="B38" t="s">
        <v>228</v>
      </c>
      <c r="C38" s="11" t="s">
        <v>168</v>
      </c>
    </row>
    <row r="41" spans="1:3" ht="16.5">
      <c r="A41" t="s">
        <v>189</v>
      </c>
      <c r="B41" t="s">
        <v>225</v>
      </c>
      <c r="C41" s="11" t="s">
        <v>168</v>
      </c>
    </row>
    <row r="42" spans="1:3" ht="16.5">
      <c r="A42" t="s">
        <v>196</v>
      </c>
      <c r="B42" t="s">
        <v>226</v>
      </c>
      <c r="C42" s="11" t="s">
        <v>168</v>
      </c>
    </row>
    <row r="43" spans="1:3" ht="16.5">
      <c r="A43" t="s">
        <v>194</v>
      </c>
      <c r="B43" t="s">
        <v>227</v>
      </c>
      <c r="C43" s="11" t="s">
        <v>168</v>
      </c>
    </row>
    <row r="44" spans="1:3" ht="16.5">
      <c r="A44" t="s">
        <v>211</v>
      </c>
      <c r="B44" t="s">
        <v>229</v>
      </c>
      <c r="C44" s="11" t="s">
        <v>168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03"/>
  <sheetViews>
    <sheetView zoomScalePageLayoutView="0" workbookViewId="0" topLeftCell="A1">
      <pane xSplit="5" ySplit="3" topLeftCell="AB4" activePane="bottomRight" state="frozen"/>
      <selection pane="topLeft" activeCell="C3" sqref="C3:AH39"/>
      <selection pane="topRight" activeCell="C3" sqref="C3:AH39"/>
      <selection pane="bottomLeft" activeCell="C3" sqref="C3:AH39"/>
      <selection pane="bottomRight" activeCell="AH3" sqref="AH3"/>
    </sheetView>
  </sheetViews>
  <sheetFormatPr defaultColWidth="9.140625" defaultRowHeight="12.75"/>
  <cols>
    <col min="1" max="2" width="9.140625" style="32" customWidth="1"/>
    <col min="3" max="3" width="11.28125" style="32" customWidth="1"/>
    <col min="4" max="4" width="12.140625" style="32" customWidth="1"/>
    <col min="5" max="5" width="40.00390625" style="32" customWidth="1"/>
    <col min="6" max="6" width="10.57421875" style="32" customWidth="1"/>
    <col min="7" max="7" width="13.57421875" style="32" customWidth="1"/>
    <col min="8" max="8" width="24.7109375" style="32" customWidth="1"/>
    <col min="9" max="9" width="43.140625" style="32" customWidth="1"/>
    <col min="10" max="10" width="14.8515625" style="32" customWidth="1"/>
    <col min="11" max="11" width="8.140625" style="32" customWidth="1"/>
    <col min="12" max="12" width="14.8515625" style="32" customWidth="1"/>
    <col min="13" max="13" width="18.140625" style="32" customWidth="1"/>
    <col min="14" max="14" width="11.421875" style="32" customWidth="1"/>
    <col min="15" max="15" width="11.28125" style="32" customWidth="1"/>
    <col min="16" max="16" width="14.8515625" style="32" customWidth="1"/>
    <col min="17" max="17" width="10.421875" style="32" customWidth="1"/>
    <col min="18" max="18" width="12.421875" style="32" customWidth="1"/>
    <col min="19" max="19" width="13.8515625" style="32" customWidth="1"/>
    <col min="20" max="20" width="22.8515625" style="32" customWidth="1"/>
    <col min="21" max="21" width="15.421875" style="32" customWidth="1"/>
    <col min="22" max="22" width="15.57421875" style="32" customWidth="1"/>
    <col min="23" max="23" width="11.57421875" style="32" customWidth="1"/>
    <col min="24" max="24" width="6.140625" style="32" customWidth="1"/>
    <col min="25" max="25" width="21.00390625" style="32" customWidth="1"/>
    <col min="26" max="26" width="17.7109375" style="32" customWidth="1"/>
    <col min="27" max="27" width="24.7109375" style="32" customWidth="1"/>
    <col min="28" max="28" width="4.28125" style="32" customWidth="1"/>
    <col min="29" max="29" width="12.7109375" style="32" customWidth="1"/>
    <col min="30" max="30" width="21.421875" style="32" customWidth="1"/>
    <col min="31" max="31" width="19.57421875" style="32" customWidth="1"/>
    <col min="32" max="32" width="21.7109375" style="32" customWidth="1"/>
    <col min="33" max="33" width="12.421875" style="32" customWidth="1"/>
    <col min="34" max="34" width="14.7109375" style="32" customWidth="1"/>
    <col min="35" max="35" width="9.140625" style="32" customWidth="1"/>
    <col min="36" max="37" width="16.140625" style="32" bestFit="1" customWidth="1"/>
    <col min="38" max="38" width="13.140625" style="32" bestFit="1" customWidth="1"/>
    <col min="39" max="16384" width="9.140625" style="32" customWidth="1"/>
  </cols>
  <sheetData>
    <row r="1" ht="11.25">
      <c r="C1" s="31" t="s">
        <v>15</v>
      </c>
    </row>
    <row r="3" spans="3:36" ht="12">
      <c r="C3" s="52" t="s">
        <v>16</v>
      </c>
      <c r="D3" s="52" t="s">
        <v>17</v>
      </c>
      <c r="E3" s="52" t="s">
        <v>18</v>
      </c>
      <c r="F3" s="52" t="s">
        <v>19</v>
      </c>
      <c r="G3" s="52" t="s">
        <v>20</v>
      </c>
      <c r="H3" s="52" t="s">
        <v>21</v>
      </c>
      <c r="I3" s="52" t="s">
        <v>22</v>
      </c>
      <c r="J3" s="52" t="s">
        <v>2</v>
      </c>
      <c r="K3" s="52" t="s">
        <v>23</v>
      </c>
      <c r="L3" s="52" t="s">
        <v>24</v>
      </c>
      <c r="M3" s="52" t="s">
        <v>25</v>
      </c>
      <c r="N3" s="52" t="s">
        <v>26</v>
      </c>
      <c r="O3" s="52" t="s">
        <v>27</v>
      </c>
      <c r="P3" s="52" t="s">
        <v>28</v>
      </c>
      <c r="Q3" s="52" t="s">
        <v>29</v>
      </c>
      <c r="R3" s="52" t="s">
        <v>30</v>
      </c>
      <c r="S3" s="52" t="s">
        <v>31</v>
      </c>
      <c r="T3" s="52" t="s">
        <v>32</v>
      </c>
      <c r="U3" s="52" t="s">
        <v>33</v>
      </c>
      <c r="V3" s="52" t="s">
        <v>34</v>
      </c>
      <c r="W3" s="52" t="s">
        <v>35</v>
      </c>
      <c r="X3" s="52" t="s">
        <v>1</v>
      </c>
      <c r="Y3" s="52" t="s">
        <v>36</v>
      </c>
      <c r="Z3" s="52" t="s">
        <v>37</v>
      </c>
      <c r="AA3" s="52" t="s">
        <v>38</v>
      </c>
      <c r="AB3" s="52" t="s">
        <v>39</v>
      </c>
      <c r="AC3" s="52" t="s">
        <v>40</v>
      </c>
      <c r="AD3" s="52" t="s">
        <v>41</v>
      </c>
      <c r="AE3" s="52" t="s">
        <v>42</v>
      </c>
      <c r="AF3" s="52" t="s">
        <v>43</v>
      </c>
      <c r="AG3" s="52" t="s">
        <v>44</v>
      </c>
      <c r="AH3" s="52" t="s">
        <v>45</v>
      </c>
      <c r="AJ3" s="33" t="s">
        <v>57</v>
      </c>
    </row>
    <row r="4" spans="1:38" ht="11.25" customHeight="1">
      <c r="A4" s="32" t="str">
        <f>+H4&amp;D4</f>
        <v>Fixed rates bonds - GovernmentYII1</v>
      </c>
      <c r="B4" s="32" t="str">
        <f>+D4&amp;G4</f>
        <v>YII1IN0020130061</v>
      </c>
      <c r="C4" s="53">
        <v>44651</v>
      </c>
      <c r="D4" s="54" t="s">
        <v>46</v>
      </c>
      <c r="E4" s="54" t="s">
        <v>14</v>
      </c>
      <c r="F4" s="55">
        <v>108144</v>
      </c>
      <c r="G4" s="54" t="s">
        <v>189</v>
      </c>
      <c r="H4" s="54" t="s">
        <v>190</v>
      </c>
      <c r="I4" s="54" t="s">
        <v>191</v>
      </c>
      <c r="J4" s="56">
        <v>364483287.45</v>
      </c>
      <c r="K4" s="57">
        <v>106.448163</v>
      </c>
      <c r="L4" s="56">
        <v>387985765.58</v>
      </c>
      <c r="M4" s="56">
        <v>0</v>
      </c>
      <c r="N4" s="57">
        <v>105.9787</v>
      </c>
      <c r="O4" s="53">
        <v>44651</v>
      </c>
      <c r="P4" s="56">
        <v>386274649.76</v>
      </c>
      <c r="Q4" s="58">
        <v>-1711115.82</v>
      </c>
      <c r="R4" s="59">
        <v>0.08742360999999998</v>
      </c>
      <c r="S4" s="54"/>
      <c r="T4" s="56">
        <v>11264356</v>
      </c>
      <c r="U4" s="53">
        <v>44525</v>
      </c>
      <c r="V4" s="53">
        <v>44706</v>
      </c>
      <c r="W4" s="53">
        <v>45255</v>
      </c>
      <c r="X4" s="54"/>
      <c r="Y4" s="54" t="s">
        <v>192</v>
      </c>
      <c r="Z4" s="54" t="s">
        <v>48</v>
      </c>
      <c r="AA4" s="54" t="s">
        <v>190</v>
      </c>
      <c r="AB4" s="54" t="s">
        <v>49</v>
      </c>
      <c r="AC4" s="54" t="s">
        <v>193</v>
      </c>
      <c r="AD4" s="54" t="s">
        <v>51</v>
      </c>
      <c r="AE4" s="56">
        <v>387985765.58</v>
      </c>
      <c r="AF4" s="56">
        <v>386274649.76</v>
      </c>
      <c r="AG4" s="54"/>
      <c r="AH4" s="55">
        <v>1.654795</v>
      </c>
      <c r="AI4" s="39"/>
      <c r="AJ4" s="39">
        <f>+AF4*(AH4*365)</f>
        <v>233309956053.1037</v>
      </c>
      <c r="AK4" s="39"/>
      <c r="AL4" s="39"/>
    </row>
    <row r="5" spans="1:38" ht="11.25" customHeight="1">
      <c r="A5" s="32" t="str">
        <f aca="true" t="shared" si="0" ref="A5:A49">+H5&amp;D5</f>
        <v>Fixed rates bonds - CorporateYII1</v>
      </c>
      <c r="B5" s="32" t="str">
        <f aca="true" t="shared" si="1" ref="B5:B49">+D5&amp;G5</f>
        <v>YII1INE111R07026</v>
      </c>
      <c r="C5" s="53">
        <v>44651</v>
      </c>
      <c r="D5" s="54" t="s">
        <v>46</v>
      </c>
      <c r="E5" s="54" t="s">
        <v>14</v>
      </c>
      <c r="F5" s="55">
        <v>122229</v>
      </c>
      <c r="G5" s="54" t="s">
        <v>59</v>
      </c>
      <c r="H5" s="54" t="s">
        <v>47</v>
      </c>
      <c r="I5" s="54" t="s">
        <v>105</v>
      </c>
      <c r="J5" s="56">
        <v>400000000</v>
      </c>
      <c r="K5" s="57">
        <v>20</v>
      </c>
      <c r="L5" s="56">
        <v>80000000</v>
      </c>
      <c r="M5" s="56">
        <v>0</v>
      </c>
      <c r="N5" s="57">
        <v>20.075</v>
      </c>
      <c r="O5" s="53">
        <v>44651</v>
      </c>
      <c r="P5" s="56">
        <v>80300000</v>
      </c>
      <c r="Q5" s="58">
        <v>300000</v>
      </c>
      <c r="R5" s="59">
        <v>0.0181739</v>
      </c>
      <c r="S5" s="54"/>
      <c r="T5" s="56">
        <v>1420273.97</v>
      </c>
      <c r="U5" s="53">
        <v>44604</v>
      </c>
      <c r="V5" s="53">
        <v>44693</v>
      </c>
      <c r="W5" s="53">
        <v>44786</v>
      </c>
      <c r="X5" s="54"/>
      <c r="Y5" s="54"/>
      <c r="Z5" s="54" t="s">
        <v>48</v>
      </c>
      <c r="AA5" s="54" t="s">
        <v>47</v>
      </c>
      <c r="AB5" s="54" t="s">
        <v>49</v>
      </c>
      <c r="AC5" s="54" t="s">
        <v>50</v>
      </c>
      <c r="AD5" s="54" t="s">
        <v>51</v>
      </c>
      <c r="AE5" s="56">
        <v>80000000</v>
      </c>
      <c r="AF5" s="56">
        <v>80300000</v>
      </c>
      <c r="AG5" s="54"/>
      <c r="AH5" s="55">
        <v>0.369863</v>
      </c>
      <c r="AJ5" s="39">
        <f aca="true" t="shared" si="2" ref="AJ5:AJ68">+AF5*(AH5*365)</f>
        <v>10840499598.500002</v>
      </c>
      <c r="AK5" s="39"/>
      <c r="AL5" s="39"/>
    </row>
    <row r="6" spans="1:38" ht="11.25" customHeight="1">
      <c r="A6" s="32" t="str">
        <f t="shared" si="0"/>
        <v>Fixed rates bonds - CorporateYII1</v>
      </c>
      <c r="B6" s="32" t="str">
        <f t="shared" si="1"/>
        <v>YII1INE124L07048</v>
      </c>
      <c r="C6" s="53">
        <v>44651</v>
      </c>
      <c r="D6" s="54" t="s">
        <v>46</v>
      </c>
      <c r="E6" s="54" t="s">
        <v>14</v>
      </c>
      <c r="F6" s="55">
        <v>123698</v>
      </c>
      <c r="G6" s="54" t="s">
        <v>106</v>
      </c>
      <c r="H6" s="54" t="s">
        <v>47</v>
      </c>
      <c r="I6" s="54" t="s">
        <v>61</v>
      </c>
      <c r="J6" s="56">
        <v>250000000</v>
      </c>
      <c r="K6" s="57">
        <v>84.80637399999999</v>
      </c>
      <c r="L6" s="56">
        <v>212015933.85</v>
      </c>
      <c r="M6" s="56">
        <v>0</v>
      </c>
      <c r="N6" s="57">
        <v>34.806400000000004</v>
      </c>
      <c r="O6" s="53">
        <v>44651</v>
      </c>
      <c r="P6" s="56">
        <v>87016000</v>
      </c>
      <c r="Q6" s="58">
        <v>-124999933.85</v>
      </c>
      <c r="R6" s="59">
        <v>0.0196939</v>
      </c>
      <c r="S6" s="54"/>
      <c r="T6" s="56">
        <v>0</v>
      </c>
      <c r="U6" s="53">
        <v>44645</v>
      </c>
      <c r="V6" s="53">
        <v>44829</v>
      </c>
      <c r="W6" s="53">
        <v>44829</v>
      </c>
      <c r="X6" s="54"/>
      <c r="Y6" s="54"/>
      <c r="Z6" s="54" t="s">
        <v>48</v>
      </c>
      <c r="AA6" s="54" t="s">
        <v>47</v>
      </c>
      <c r="AB6" s="54" t="s">
        <v>49</v>
      </c>
      <c r="AC6" s="54" t="s">
        <v>50</v>
      </c>
      <c r="AD6" s="54" t="s">
        <v>51</v>
      </c>
      <c r="AE6" s="56">
        <v>212015933.85</v>
      </c>
      <c r="AF6" s="56">
        <v>87016000</v>
      </c>
      <c r="AG6" s="54"/>
      <c r="AH6" s="55">
        <v>0.48767099999999997</v>
      </c>
      <c r="AJ6" s="39">
        <f t="shared" si="2"/>
        <v>15488840603.64</v>
      </c>
      <c r="AK6" s="39"/>
      <c r="AL6" s="39"/>
    </row>
    <row r="7" spans="1:38" ht="11.25" customHeight="1">
      <c r="A7" s="32" t="str">
        <f t="shared" si="0"/>
        <v>Fixed rates bonds - CorporateYII1</v>
      </c>
      <c r="B7" s="32" t="str">
        <f t="shared" si="1"/>
        <v>YII1INE124L07055</v>
      </c>
      <c r="C7" s="53">
        <v>44651</v>
      </c>
      <c r="D7" s="54" t="s">
        <v>46</v>
      </c>
      <c r="E7" s="54" t="s">
        <v>14</v>
      </c>
      <c r="F7" s="55">
        <v>123699</v>
      </c>
      <c r="G7" s="54" t="s">
        <v>107</v>
      </c>
      <c r="H7" s="54" t="s">
        <v>47</v>
      </c>
      <c r="I7" s="54" t="s">
        <v>62</v>
      </c>
      <c r="J7" s="56">
        <v>250000000</v>
      </c>
      <c r="K7" s="57">
        <v>84.80637399999999</v>
      </c>
      <c r="L7" s="56">
        <v>212015933.85</v>
      </c>
      <c r="M7" s="56">
        <v>0</v>
      </c>
      <c r="N7" s="57">
        <v>34.806400000000004</v>
      </c>
      <c r="O7" s="53">
        <v>44651</v>
      </c>
      <c r="P7" s="56">
        <v>87016000</v>
      </c>
      <c r="Q7" s="58">
        <v>-124999933.85</v>
      </c>
      <c r="R7" s="59">
        <v>0.0196939</v>
      </c>
      <c r="S7" s="54"/>
      <c r="T7" s="56">
        <v>0</v>
      </c>
      <c r="U7" s="53">
        <v>44645</v>
      </c>
      <c r="V7" s="53">
        <v>44829</v>
      </c>
      <c r="W7" s="53">
        <v>45194</v>
      </c>
      <c r="X7" s="54"/>
      <c r="Y7" s="54"/>
      <c r="Z7" s="54" t="s">
        <v>48</v>
      </c>
      <c r="AA7" s="54" t="s">
        <v>47</v>
      </c>
      <c r="AB7" s="54" t="s">
        <v>49</v>
      </c>
      <c r="AC7" s="54" t="s">
        <v>50</v>
      </c>
      <c r="AD7" s="54" t="s">
        <v>51</v>
      </c>
      <c r="AE7" s="56">
        <v>212015933.85</v>
      </c>
      <c r="AF7" s="56">
        <v>87016000</v>
      </c>
      <c r="AG7" s="54"/>
      <c r="AH7" s="55">
        <v>1.487671</v>
      </c>
      <c r="AJ7" s="39">
        <f t="shared" si="2"/>
        <v>47249680603.64</v>
      </c>
      <c r="AK7" s="39"/>
      <c r="AL7" s="39"/>
    </row>
    <row r="8" spans="1:38" ht="11.25" customHeight="1">
      <c r="A8" s="32" t="str">
        <f t="shared" si="0"/>
        <v>Fixed rates bonds - CorporateYII1</v>
      </c>
      <c r="B8" s="32" t="str">
        <f t="shared" si="1"/>
        <v>YII1INE124L07063</v>
      </c>
      <c r="C8" s="53">
        <v>44651</v>
      </c>
      <c r="D8" s="54" t="s">
        <v>46</v>
      </c>
      <c r="E8" s="54" t="s">
        <v>14</v>
      </c>
      <c r="F8" s="55">
        <v>123700</v>
      </c>
      <c r="G8" s="54" t="s">
        <v>108</v>
      </c>
      <c r="H8" s="54" t="s">
        <v>47</v>
      </c>
      <c r="I8" s="54" t="s">
        <v>63</v>
      </c>
      <c r="J8" s="56">
        <v>250000000</v>
      </c>
      <c r="K8" s="57">
        <v>84.80637399999999</v>
      </c>
      <c r="L8" s="56">
        <v>212015933.85</v>
      </c>
      <c r="M8" s="56">
        <v>0</v>
      </c>
      <c r="N8" s="57">
        <v>34.806400000000004</v>
      </c>
      <c r="O8" s="53">
        <v>44651</v>
      </c>
      <c r="P8" s="56">
        <v>87016000</v>
      </c>
      <c r="Q8" s="58">
        <v>-124999933.85</v>
      </c>
      <c r="R8" s="59">
        <v>0.0196939</v>
      </c>
      <c r="S8" s="54"/>
      <c r="T8" s="56">
        <v>0</v>
      </c>
      <c r="U8" s="53">
        <v>44645</v>
      </c>
      <c r="V8" s="53">
        <v>44829</v>
      </c>
      <c r="W8" s="53">
        <v>45255</v>
      </c>
      <c r="X8" s="54"/>
      <c r="Y8" s="54"/>
      <c r="Z8" s="54" t="s">
        <v>48</v>
      </c>
      <c r="AA8" s="54" t="s">
        <v>47</v>
      </c>
      <c r="AB8" s="54" t="s">
        <v>49</v>
      </c>
      <c r="AC8" s="54" t="s">
        <v>50</v>
      </c>
      <c r="AD8" s="54" t="s">
        <v>51</v>
      </c>
      <c r="AE8" s="56">
        <v>212015933.85</v>
      </c>
      <c r="AF8" s="56">
        <v>87016000</v>
      </c>
      <c r="AG8" s="54"/>
      <c r="AH8" s="55">
        <v>1.654795</v>
      </c>
      <c r="AJ8" s="39">
        <f t="shared" si="2"/>
        <v>52557679227.8</v>
      </c>
      <c r="AK8" s="39"/>
      <c r="AL8" s="39"/>
    </row>
    <row r="9" spans="1:38" ht="11.25" customHeight="1">
      <c r="A9" s="32" t="str">
        <f t="shared" si="0"/>
        <v>Fixed rates bonds - CorporateYII1</v>
      </c>
      <c r="B9" s="32" t="str">
        <f t="shared" si="1"/>
        <v>YII1INE477K07018</v>
      </c>
      <c r="C9" s="53">
        <v>44651</v>
      </c>
      <c r="D9" s="54" t="s">
        <v>46</v>
      </c>
      <c r="E9" s="54" t="s">
        <v>14</v>
      </c>
      <c r="F9" s="55">
        <v>196962</v>
      </c>
      <c r="G9" s="54" t="s">
        <v>73</v>
      </c>
      <c r="H9" s="54" t="s">
        <v>47</v>
      </c>
      <c r="I9" s="54" t="s">
        <v>87</v>
      </c>
      <c r="J9" s="56">
        <v>400000000</v>
      </c>
      <c r="K9" s="57">
        <v>91</v>
      </c>
      <c r="L9" s="56">
        <v>364000000</v>
      </c>
      <c r="M9" s="56">
        <v>0</v>
      </c>
      <c r="N9" s="57">
        <v>92.0935</v>
      </c>
      <c r="O9" s="53">
        <v>44651</v>
      </c>
      <c r="P9" s="56">
        <v>368374000</v>
      </c>
      <c r="Q9" s="58">
        <v>4374000</v>
      </c>
      <c r="R9" s="59">
        <v>0.08337225</v>
      </c>
      <c r="S9" s="54"/>
      <c r="T9" s="56">
        <v>91253.34</v>
      </c>
      <c r="U9" s="53">
        <v>44651</v>
      </c>
      <c r="V9" s="53">
        <v>44681</v>
      </c>
      <c r="W9" s="53">
        <v>45142</v>
      </c>
      <c r="X9" s="54"/>
      <c r="Y9" s="54"/>
      <c r="Z9" s="54" t="s">
        <v>48</v>
      </c>
      <c r="AA9" s="54" t="s">
        <v>47</v>
      </c>
      <c r="AB9" s="54" t="s">
        <v>49</v>
      </c>
      <c r="AC9" s="54" t="s">
        <v>50</v>
      </c>
      <c r="AD9" s="54" t="s">
        <v>51</v>
      </c>
      <c r="AE9" s="56">
        <v>364000000</v>
      </c>
      <c r="AF9" s="56">
        <v>368374000</v>
      </c>
      <c r="AG9" s="54"/>
      <c r="AH9" s="55">
        <v>1.345205</v>
      </c>
      <c r="AJ9" s="39">
        <f t="shared" si="2"/>
        <v>180871569534.55</v>
      </c>
      <c r="AK9" s="39"/>
      <c r="AL9" s="39"/>
    </row>
    <row r="10" spans="1:38" ht="11.25" customHeight="1">
      <c r="A10" s="32" t="str">
        <f t="shared" si="0"/>
        <v>Fixed rates bonds - CorporateYII1</v>
      </c>
      <c r="B10" s="32" t="str">
        <f t="shared" si="1"/>
        <v>YII1INE246R07418</v>
      </c>
      <c r="C10" s="53">
        <v>44651</v>
      </c>
      <c r="D10" s="54" t="s">
        <v>46</v>
      </c>
      <c r="E10" s="54" t="s">
        <v>14</v>
      </c>
      <c r="F10" s="55">
        <v>227581</v>
      </c>
      <c r="G10" s="54" t="s">
        <v>83</v>
      </c>
      <c r="H10" s="54" t="s">
        <v>47</v>
      </c>
      <c r="I10" s="54" t="s">
        <v>88</v>
      </c>
      <c r="J10" s="56">
        <v>1150000000</v>
      </c>
      <c r="K10" s="57">
        <v>99.8</v>
      </c>
      <c r="L10" s="56">
        <v>1147700000</v>
      </c>
      <c r="M10" s="56">
        <v>0</v>
      </c>
      <c r="N10" s="57">
        <v>103.31110000000001</v>
      </c>
      <c r="O10" s="53">
        <v>44651</v>
      </c>
      <c r="P10" s="56">
        <v>1188077650</v>
      </c>
      <c r="Q10" s="58">
        <v>40377650</v>
      </c>
      <c r="R10" s="59">
        <v>0.26889167999999997</v>
      </c>
      <c r="S10" s="54"/>
      <c r="T10" s="56">
        <v>7189863.01</v>
      </c>
      <c r="U10" s="53">
        <v>44624</v>
      </c>
      <c r="V10" s="53">
        <v>44989</v>
      </c>
      <c r="W10" s="53">
        <v>45306</v>
      </c>
      <c r="X10" s="54"/>
      <c r="Y10" s="54"/>
      <c r="Z10" s="54" t="s">
        <v>48</v>
      </c>
      <c r="AA10" s="54" t="s">
        <v>47</v>
      </c>
      <c r="AB10" s="54" t="s">
        <v>49</v>
      </c>
      <c r="AC10" s="54" t="s">
        <v>50</v>
      </c>
      <c r="AD10" s="54" t="s">
        <v>51</v>
      </c>
      <c r="AE10" s="56">
        <v>1147700000</v>
      </c>
      <c r="AF10" s="56">
        <v>1188077650</v>
      </c>
      <c r="AG10" s="54"/>
      <c r="AH10" s="55">
        <v>1.7945209999999998</v>
      </c>
      <c r="AJ10" s="39">
        <f t="shared" si="2"/>
        <v>778191056782.8121</v>
      </c>
      <c r="AK10" s="39"/>
      <c r="AL10" s="39"/>
    </row>
    <row r="11" spans="1:38" ht="11.25" customHeight="1">
      <c r="A11" s="32" t="str">
        <f t="shared" si="0"/>
        <v>Fixed rates bonds - GovernmentYII1</v>
      </c>
      <c r="B11" s="32" t="str">
        <f t="shared" si="1"/>
        <v>YII1IN0020200211</v>
      </c>
      <c r="C11" s="53">
        <v>44651</v>
      </c>
      <c r="D11" s="54" t="s">
        <v>46</v>
      </c>
      <c r="E11" s="54" t="s">
        <v>14</v>
      </c>
      <c r="F11" s="55">
        <v>242402</v>
      </c>
      <c r="G11" s="54" t="s">
        <v>194</v>
      </c>
      <c r="H11" s="54" t="s">
        <v>190</v>
      </c>
      <c r="I11" s="54" t="s">
        <v>195</v>
      </c>
      <c r="J11" s="56">
        <v>5900000</v>
      </c>
      <c r="K11" s="57">
        <v>99.745763</v>
      </c>
      <c r="L11" s="56">
        <v>5885000</v>
      </c>
      <c r="M11" s="56">
        <v>0</v>
      </c>
      <c r="N11" s="57">
        <v>99.5116</v>
      </c>
      <c r="O11" s="53">
        <v>44651</v>
      </c>
      <c r="P11" s="56">
        <v>5871184.4</v>
      </c>
      <c r="Q11" s="58">
        <v>-13815.6</v>
      </c>
      <c r="R11" s="59">
        <v>0.0013288</v>
      </c>
      <c r="S11" s="54"/>
      <c r="T11" s="56">
        <v>109399.11</v>
      </c>
      <c r="U11" s="53">
        <v>44502</v>
      </c>
      <c r="V11" s="53">
        <v>44683</v>
      </c>
      <c r="W11" s="53">
        <v>45232</v>
      </c>
      <c r="X11" s="54"/>
      <c r="Y11" s="54"/>
      <c r="Z11" s="54" t="s">
        <v>48</v>
      </c>
      <c r="AA11" s="54" t="s">
        <v>190</v>
      </c>
      <c r="AB11" s="54" t="s">
        <v>49</v>
      </c>
      <c r="AC11" s="54" t="s">
        <v>193</v>
      </c>
      <c r="AD11" s="54" t="s">
        <v>51</v>
      </c>
      <c r="AE11" s="56">
        <v>5885000</v>
      </c>
      <c r="AF11" s="56">
        <v>5871184.4</v>
      </c>
      <c r="AG11" s="54"/>
      <c r="AH11" s="55">
        <v>1.591781</v>
      </c>
      <c r="AJ11" s="39">
        <f t="shared" si="2"/>
        <v>3411158518.026986</v>
      </c>
      <c r="AK11" s="39"/>
      <c r="AL11" s="39"/>
    </row>
    <row r="12" spans="1:38" ht="11.25" customHeight="1">
      <c r="A12" s="32" t="str">
        <f t="shared" si="0"/>
        <v>TREASURY BILLSYII1</v>
      </c>
      <c r="B12" s="32" t="str">
        <f t="shared" si="1"/>
        <v>YII1IN002021Z111</v>
      </c>
      <c r="C12" s="53">
        <v>44651</v>
      </c>
      <c r="D12" s="54" t="s">
        <v>46</v>
      </c>
      <c r="E12" s="54" t="s">
        <v>14</v>
      </c>
      <c r="F12" s="55">
        <v>257655</v>
      </c>
      <c r="G12" s="54" t="s">
        <v>144</v>
      </c>
      <c r="H12" s="54" t="s">
        <v>54</v>
      </c>
      <c r="I12" s="54" t="s">
        <v>145</v>
      </c>
      <c r="J12" s="56">
        <v>144310178.44</v>
      </c>
      <c r="K12" s="57">
        <v>97.168156</v>
      </c>
      <c r="L12" s="56">
        <v>140223539.1</v>
      </c>
      <c r="M12" s="56">
        <v>3060504.5</v>
      </c>
      <c r="N12" s="57">
        <v>99.22590000000001</v>
      </c>
      <c r="O12" s="53">
        <v>44651</v>
      </c>
      <c r="P12" s="56">
        <v>143193073.35</v>
      </c>
      <c r="Q12" s="58">
        <v>-90970.25</v>
      </c>
      <c r="R12" s="59">
        <v>0.03240817</v>
      </c>
      <c r="S12" s="54"/>
      <c r="T12" s="56">
        <v>0</v>
      </c>
      <c r="U12" s="53"/>
      <c r="V12" s="53">
        <v>44728</v>
      </c>
      <c r="W12" s="53">
        <v>44728</v>
      </c>
      <c r="X12" s="54"/>
      <c r="Y12" s="54"/>
      <c r="Z12" s="54" t="s">
        <v>48</v>
      </c>
      <c r="AA12" s="54" t="s">
        <v>54</v>
      </c>
      <c r="AB12" s="54" t="s">
        <v>49</v>
      </c>
      <c r="AC12" s="54" t="s">
        <v>55</v>
      </c>
      <c r="AD12" s="54" t="s">
        <v>51</v>
      </c>
      <c r="AE12" s="56">
        <v>140223539.1</v>
      </c>
      <c r="AF12" s="56">
        <v>143193073.35</v>
      </c>
      <c r="AG12" s="54"/>
      <c r="AH12" s="55">
        <v>0.21095899999999998</v>
      </c>
      <c r="AJ12" s="39">
        <f t="shared" si="2"/>
        <v>11025871659.707567</v>
      </c>
      <c r="AK12" s="39"/>
      <c r="AL12" s="39"/>
    </row>
    <row r="13" spans="1:38" ht="11.25" customHeight="1">
      <c r="A13" s="32" t="str">
        <f t="shared" si="0"/>
        <v>TREASURY BILLSYII1</v>
      </c>
      <c r="B13" s="32" t="str">
        <f t="shared" si="1"/>
        <v>YII1IN002021Z251</v>
      </c>
      <c r="C13" s="53">
        <v>44651</v>
      </c>
      <c r="D13" s="54" t="s">
        <v>46</v>
      </c>
      <c r="E13" s="54" t="s">
        <v>14</v>
      </c>
      <c r="F13" s="55">
        <v>262922</v>
      </c>
      <c r="G13" s="54" t="s">
        <v>146</v>
      </c>
      <c r="H13" s="54" t="s">
        <v>54</v>
      </c>
      <c r="I13" s="54" t="s">
        <v>147</v>
      </c>
      <c r="J13" s="56">
        <v>107500000</v>
      </c>
      <c r="K13" s="57">
        <v>96.71871499999999</v>
      </c>
      <c r="L13" s="56">
        <v>103972618.4</v>
      </c>
      <c r="M13" s="56">
        <v>1869856.3</v>
      </c>
      <c r="N13" s="57">
        <v>98.1324</v>
      </c>
      <c r="O13" s="53">
        <v>44651</v>
      </c>
      <c r="P13" s="56">
        <v>105492330</v>
      </c>
      <c r="Q13" s="58">
        <v>-350144.7</v>
      </c>
      <c r="R13" s="59">
        <v>0.02387555</v>
      </c>
      <c r="S13" s="54"/>
      <c r="T13" s="56">
        <v>0</v>
      </c>
      <c r="U13" s="53"/>
      <c r="V13" s="53">
        <v>44819</v>
      </c>
      <c r="W13" s="53">
        <v>44819</v>
      </c>
      <c r="X13" s="54"/>
      <c r="Y13" s="54"/>
      <c r="Z13" s="54" t="s">
        <v>48</v>
      </c>
      <c r="AA13" s="54" t="s">
        <v>54</v>
      </c>
      <c r="AB13" s="54" t="s">
        <v>49</v>
      </c>
      <c r="AC13" s="54" t="s">
        <v>55</v>
      </c>
      <c r="AD13" s="54" t="s">
        <v>51</v>
      </c>
      <c r="AE13" s="56">
        <v>103972618.4</v>
      </c>
      <c r="AF13" s="56">
        <v>105492330</v>
      </c>
      <c r="AG13" s="54"/>
      <c r="AH13" s="55">
        <v>0.46027399999999996</v>
      </c>
      <c r="AJ13" s="39">
        <f t="shared" si="2"/>
        <v>17722712494.923298</v>
      </c>
      <c r="AK13" s="39"/>
      <c r="AL13" s="39"/>
    </row>
    <row r="14" spans="1:38" ht="11.25" customHeight="1">
      <c r="A14" s="32" t="str">
        <f t="shared" si="0"/>
        <v>Zero Coupon Bonds - CorporateYII1</v>
      </c>
      <c r="B14" s="32" t="str">
        <f t="shared" si="1"/>
        <v>YII1INE427M08017</v>
      </c>
      <c r="C14" s="53">
        <v>44651</v>
      </c>
      <c r="D14" s="54" t="s">
        <v>46</v>
      </c>
      <c r="E14" s="54" t="s">
        <v>14</v>
      </c>
      <c r="F14" s="55">
        <v>263074</v>
      </c>
      <c r="G14" s="54" t="s">
        <v>148</v>
      </c>
      <c r="H14" s="54" t="s">
        <v>149</v>
      </c>
      <c r="I14" s="54" t="s">
        <v>150</v>
      </c>
      <c r="J14" s="56">
        <v>26100000</v>
      </c>
      <c r="K14" s="57">
        <v>0</v>
      </c>
      <c r="L14" s="56">
        <v>0</v>
      </c>
      <c r="M14" s="56">
        <v>0</v>
      </c>
      <c r="N14" s="57">
        <v>100</v>
      </c>
      <c r="O14" s="53">
        <v>44484</v>
      </c>
      <c r="P14" s="56">
        <v>26100000</v>
      </c>
      <c r="Q14" s="58">
        <v>26100000</v>
      </c>
      <c r="R14" s="59">
        <v>0.00590708</v>
      </c>
      <c r="S14" s="54"/>
      <c r="T14" s="56">
        <v>0</v>
      </c>
      <c r="U14" s="53"/>
      <c r="V14" s="53"/>
      <c r="W14" s="53">
        <v>45025</v>
      </c>
      <c r="X14" s="54"/>
      <c r="Y14" s="54"/>
      <c r="Z14" s="54" t="s">
        <v>48</v>
      </c>
      <c r="AA14" s="54" t="s">
        <v>149</v>
      </c>
      <c r="AB14" s="54" t="s">
        <v>49</v>
      </c>
      <c r="AC14" s="54" t="s">
        <v>151</v>
      </c>
      <c r="AD14" s="54" t="s">
        <v>115</v>
      </c>
      <c r="AE14" s="56">
        <v>0</v>
      </c>
      <c r="AF14" s="56">
        <v>26100000</v>
      </c>
      <c r="AG14" s="54"/>
      <c r="AH14" s="55">
        <v>1.0246579999999998</v>
      </c>
      <c r="AJ14" s="39">
        <f t="shared" si="2"/>
        <v>9761404437</v>
      </c>
      <c r="AK14" s="39"/>
      <c r="AL14" s="39"/>
    </row>
    <row r="15" spans="1:38" ht="11.25" customHeight="1">
      <c r="A15" s="32" t="str">
        <f t="shared" si="0"/>
        <v>Fixed rates bonds - GovernmentYII1</v>
      </c>
      <c r="B15" s="32" t="str">
        <f t="shared" si="1"/>
        <v>YII1IN0020200260</v>
      </c>
      <c r="C15" s="53">
        <v>44651</v>
      </c>
      <c r="D15" s="54" t="s">
        <v>46</v>
      </c>
      <c r="E15" s="54" t="s">
        <v>14</v>
      </c>
      <c r="F15" s="55">
        <v>264565</v>
      </c>
      <c r="G15" s="54" t="s">
        <v>196</v>
      </c>
      <c r="H15" s="54" t="s">
        <v>190</v>
      </c>
      <c r="I15" s="54" t="s">
        <v>184</v>
      </c>
      <c r="J15" s="56">
        <v>24000000</v>
      </c>
      <c r="K15" s="57">
        <v>99.9135</v>
      </c>
      <c r="L15" s="56">
        <v>23979240</v>
      </c>
      <c r="M15" s="56">
        <v>0</v>
      </c>
      <c r="N15" s="57">
        <v>99.8207</v>
      </c>
      <c r="O15" s="53">
        <v>44651</v>
      </c>
      <c r="P15" s="56">
        <v>23956968</v>
      </c>
      <c r="Q15" s="58">
        <v>-22272</v>
      </c>
      <c r="R15" s="59">
        <v>0.005422059999999999</v>
      </c>
      <c r="S15" s="54"/>
      <c r="T15" s="56">
        <v>374880</v>
      </c>
      <c r="U15" s="53">
        <v>44509</v>
      </c>
      <c r="V15" s="53">
        <v>44690</v>
      </c>
      <c r="W15" s="53">
        <v>44874</v>
      </c>
      <c r="X15" s="54"/>
      <c r="Y15" s="54"/>
      <c r="Z15" s="54" t="s">
        <v>48</v>
      </c>
      <c r="AA15" s="54" t="s">
        <v>190</v>
      </c>
      <c r="AB15" s="54" t="s">
        <v>49</v>
      </c>
      <c r="AC15" s="54" t="s">
        <v>193</v>
      </c>
      <c r="AD15" s="54" t="s">
        <v>51</v>
      </c>
      <c r="AE15" s="56">
        <v>23979240</v>
      </c>
      <c r="AF15" s="56">
        <v>23956968</v>
      </c>
      <c r="AG15" s="54"/>
      <c r="AH15" s="55">
        <v>0.6109589999999999</v>
      </c>
      <c r="AJ15" s="39">
        <f t="shared" si="2"/>
        <v>5342404702.493879</v>
      </c>
      <c r="AK15" s="39"/>
      <c r="AL15" s="39"/>
    </row>
    <row r="16" spans="1:38" ht="11.25" customHeight="1">
      <c r="A16" s="32" t="str">
        <f t="shared" si="0"/>
        <v>TREASURY BILLSYII1</v>
      </c>
      <c r="B16" s="32" t="str">
        <f t="shared" si="1"/>
        <v>YII1IN002021Z293</v>
      </c>
      <c r="C16" s="53">
        <v>44651</v>
      </c>
      <c r="D16" s="54" t="s">
        <v>46</v>
      </c>
      <c r="E16" s="54" t="s">
        <v>14</v>
      </c>
      <c r="F16" s="55">
        <v>264574</v>
      </c>
      <c r="G16" s="54" t="s">
        <v>197</v>
      </c>
      <c r="H16" s="54" t="s">
        <v>54</v>
      </c>
      <c r="I16" s="54" t="s">
        <v>185</v>
      </c>
      <c r="J16" s="56">
        <v>308342669.03</v>
      </c>
      <c r="K16" s="57">
        <v>96.389271</v>
      </c>
      <c r="L16" s="56">
        <v>297209250.1</v>
      </c>
      <c r="M16" s="56">
        <v>5067603.28</v>
      </c>
      <c r="N16" s="57">
        <v>97.7799</v>
      </c>
      <c r="O16" s="53">
        <v>44651</v>
      </c>
      <c r="P16" s="56">
        <v>301497153.43</v>
      </c>
      <c r="Q16" s="58">
        <v>-779699.95</v>
      </c>
      <c r="R16" s="59">
        <v>0.06823635</v>
      </c>
      <c r="S16" s="54"/>
      <c r="T16" s="56">
        <v>0</v>
      </c>
      <c r="U16" s="53"/>
      <c r="V16" s="53">
        <v>44847</v>
      </c>
      <c r="W16" s="53">
        <v>44847</v>
      </c>
      <c r="X16" s="54"/>
      <c r="Y16" s="54"/>
      <c r="Z16" s="54" t="s">
        <v>48</v>
      </c>
      <c r="AA16" s="54" t="s">
        <v>54</v>
      </c>
      <c r="AB16" s="54" t="s">
        <v>49</v>
      </c>
      <c r="AC16" s="54" t="s">
        <v>55</v>
      </c>
      <c r="AD16" s="54" t="s">
        <v>51</v>
      </c>
      <c r="AE16" s="56">
        <v>297209250.1</v>
      </c>
      <c r="AF16" s="56">
        <v>301497153.43</v>
      </c>
      <c r="AG16" s="54"/>
      <c r="AH16" s="55">
        <v>0.536986</v>
      </c>
      <c r="AJ16" s="39">
        <f t="shared" si="2"/>
        <v>59093408907.593124</v>
      </c>
      <c r="AK16" s="39"/>
      <c r="AL16" s="39"/>
    </row>
    <row r="17" spans="1:38" ht="11.25" customHeight="1">
      <c r="A17" s="32" t="str">
        <f t="shared" si="0"/>
        <v>TREASURY BILLSYII1</v>
      </c>
      <c r="B17" s="32" t="str">
        <f t="shared" si="1"/>
        <v>YII1IN002021Z335</v>
      </c>
      <c r="C17" s="53">
        <v>44651</v>
      </c>
      <c r="D17" s="54" t="s">
        <v>46</v>
      </c>
      <c r="E17" s="54" t="s">
        <v>14</v>
      </c>
      <c r="F17" s="55">
        <v>265557</v>
      </c>
      <c r="G17" s="54" t="s">
        <v>198</v>
      </c>
      <c r="H17" s="54" t="s">
        <v>54</v>
      </c>
      <c r="I17" s="54" t="s">
        <v>188</v>
      </c>
      <c r="J17" s="56">
        <v>2800000</v>
      </c>
      <c r="K17" s="57">
        <v>96.21470000000001</v>
      </c>
      <c r="L17" s="56">
        <v>2694011.6</v>
      </c>
      <c r="M17" s="56">
        <v>40151.61</v>
      </c>
      <c r="N17" s="57">
        <v>97.4517</v>
      </c>
      <c r="O17" s="53">
        <v>44651</v>
      </c>
      <c r="P17" s="56">
        <v>2728647.6</v>
      </c>
      <c r="Q17" s="58">
        <v>-5515.61</v>
      </c>
      <c r="R17" s="59">
        <v>0.00061756</v>
      </c>
      <c r="S17" s="54"/>
      <c r="T17" s="56">
        <v>0</v>
      </c>
      <c r="U17" s="53"/>
      <c r="V17" s="53">
        <v>44875</v>
      </c>
      <c r="W17" s="53">
        <v>44875</v>
      </c>
      <c r="X17" s="54"/>
      <c r="Y17" s="54"/>
      <c r="Z17" s="54" t="s">
        <v>48</v>
      </c>
      <c r="AA17" s="54" t="s">
        <v>54</v>
      </c>
      <c r="AB17" s="54" t="s">
        <v>49</v>
      </c>
      <c r="AC17" s="54" t="s">
        <v>55</v>
      </c>
      <c r="AD17" s="54" t="s">
        <v>51</v>
      </c>
      <c r="AE17" s="56">
        <v>2694011.6</v>
      </c>
      <c r="AF17" s="56">
        <v>2728647.6</v>
      </c>
      <c r="AG17" s="54"/>
      <c r="AH17" s="55">
        <v>0.613699</v>
      </c>
      <c r="AJ17" s="39">
        <f t="shared" si="2"/>
        <v>611217430.767426</v>
      </c>
      <c r="AK17" s="39"/>
      <c r="AL17" s="39"/>
    </row>
    <row r="18" spans="1:38" ht="11.25" customHeight="1">
      <c r="A18" s="32" t="str">
        <f t="shared" si="0"/>
        <v>TREASURY BILLSYII1</v>
      </c>
      <c r="B18" s="32" t="str">
        <f t="shared" si="1"/>
        <v>YII1IN002021Z384</v>
      </c>
      <c r="C18" s="53">
        <v>44651</v>
      </c>
      <c r="D18" s="54" t="s">
        <v>46</v>
      </c>
      <c r="E18" s="54" t="s">
        <v>14</v>
      </c>
      <c r="F18" s="55">
        <v>268261</v>
      </c>
      <c r="G18" s="54" t="s">
        <v>199</v>
      </c>
      <c r="H18" s="54" t="s">
        <v>54</v>
      </c>
      <c r="I18" s="54" t="s">
        <v>187</v>
      </c>
      <c r="J18" s="56">
        <v>44980769.23</v>
      </c>
      <c r="K18" s="57">
        <v>96.118349</v>
      </c>
      <c r="L18" s="56">
        <v>43234772.6</v>
      </c>
      <c r="M18" s="56">
        <v>479467.71</v>
      </c>
      <c r="N18" s="57">
        <v>97.01360000000001</v>
      </c>
      <c r="O18" s="53">
        <v>44651</v>
      </c>
      <c r="P18" s="56">
        <v>43637463.54</v>
      </c>
      <c r="Q18" s="58">
        <v>-76776.77</v>
      </c>
      <c r="R18" s="59">
        <v>0.00987625</v>
      </c>
      <c r="S18" s="54"/>
      <c r="T18" s="56">
        <v>0</v>
      </c>
      <c r="U18" s="53"/>
      <c r="V18" s="53">
        <v>44910</v>
      </c>
      <c r="W18" s="53">
        <v>44910</v>
      </c>
      <c r="X18" s="54"/>
      <c r="Y18" s="54"/>
      <c r="Z18" s="54" t="s">
        <v>48</v>
      </c>
      <c r="AA18" s="54" t="s">
        <v>54</v>
      </c>
      <c r="AB18" s="54" t="s">
        <v>49</v>
      </c>
      <c r="AC18" s="54" t="s">
        <v>55</v>
      </c>
      <c r="AD18" s="54" t="s">
        <v>51</v>
      </c>
      <c r="AE18" s="56">
        <v>43234772.6</v>
      </c>
      <c r="AF18" s="56">
        <v>43637463.54</v>
      </c>
      <c r="AG18" s="54"/>
      <c r="AH18" s="55">
        <v>0.7095889999999999</v>
      </c>
      <c r="AJ18" s="39">
        <f t="shared" si="2"/>
        <v>11302102402.298046</v>
      </c>
      <c r="AK18" s="39"/>
      <c r="AL18" s="39"/>
    </row>
    <row r="19" spans="1:38" ht="11.25" customHeight="1">
      <c r="A19" s="32" t="str">
        <f t="shared" si="0"/>
        <v>TREASURY BILLSYII1</v>
      </c>
      <c r="B19" s="32" t="str">
        <f t="shared" si="1"/>
        <v>YII1IN002021Z442</v>
      </c>
      <c r="C19" s="53">
        <v>44651</v>
      </c>
      <c r="D19" s="54" t="s">
        <v>46</v>
      </c>
      <c r="E19" s="54" t="s">
        <v>14</v>
      </c>
      <c r="F19" s="55">
        <v>269983</v>
      </c>
      <c r="G19" s="54" t="s">
        <v>200</v>
      </c>
      <c r="H19" s="54" t="s">
        <v>54</v>
      </c>
      <c r="I19" s="54" t="s">
        <v>186</v>
      </c>
      <c r="J19" s="56">
        <v>52663900.77</v>
      </c>
      <c r="K19" s="57">
        <v>95.99292799999999</v>
      </c>
      <c r="L19" s="56">
        <v>50553620.2</v>
      </c>
      <c r="M19" s="56">
        <v>311807.83</v>
      </c>
      <c r="N19" s="57">
        <v>96.55120000000001</v>
      </c>
      <c r="O19" s="53">
        <v>44651</v>
      </c>
      <c r="P19" s="56">
        <v>50847628.16</v>
      </c>
      <c r="Q19" s="58">
        <v>-17799.87</v>
      </c>
      <c r="R19" s="59">
        <v>0.01150809</v>
      </c>
      <c r="S19" s="54"/>
      <c r="T19" s="56">
        <v>0</v>
      </c>
      <c r="U19" s="53"/>
      <c r="V19" s="53">
        <v>44945</v>
      </c>
      <c r="W19" s="53">
        <v>44945</v>
      </c>
      <c r="X19" s="54"/>
      <c r="Y19" s="54"/>
      <c r="Z19" s="54" t="s">
        <v>48</v>
      </c>
      <c r="AA19" s="54" t="s">
        <v>54</v>
      </c>
      <c r="AB19" s="54" t="s">
        <v>49</v>
      </c>
      <c r="AC19" s="54" t="s">
        <v>55</v>
      </c>
      <c r="AD19" s="54" t="s">
        <v>51</v>
      </c>
      <c r="AE19" s="56">
        <v>50553620.2</v>
      </c>
      <c r="AF19" s="56">
        <v>50847628.16</v>
      </c>
      <c r="AG19" s="54"/>
      <c r="AH19" s="55">
        <v>0.805479</v>
      </c>
      <c r="AJ19" s="39">
        <f t="shared" si="2"/>
        <v>14949194289.18135</v>
      </c>
      <c r="AK19" s="39"/>
      <c r="AL19" s="39"/>
    </row>
    <row r="20" spans="1:38" ht="11.25" customHeight="1">
      <c r="A20" s="32" t="str">
        <f t="shared" si="0"/>
        <v>TREASURY BILLSYII1</v>
      </c>
      <c r="B20" s="32" t="str">
        <f t="shared" si="1"/>
        <v>YII1IN002021Z483</v>
      </c>
      <c r="C20" s="53">
        <v>44651</v>
      </c>
      <c r="D20" s="54" t="s">
        <v>46</v>
      </c>
      <c r="E20" s="54" t="s">
        <v>14</v>
      </c>
      <c r="F20" s="55">
        <v>270751</v>
      </c>
      <c r="G20" s="54" t="s">
        <v>201</v>
      </c>
      <c r="H20" s="54" t="s">
        <v>54</v>
      </c>
      <c r="I20" s="54" t="s">
        <v>202</v>
      </c>
      <c r="J20" s="56">
        <v>102000000</v>
      </c>
      <c r="K20" s="57">
        <v>95.92750000000001</v>
      </c>
      <c r="L20" s="56">
        <v>97846050</v>
      </c>
      <c r="M20" s="56">
        <v>333267.66000000003</v>
      </c>
      <c r="N20" s="57">
        <v>96.2338</v>
      </c>
      <c r="O20" s="53">
        <v>44651</v>
      </c>
      <c r="P20" s="56">
        <v>98158476</v>
      </c>
      <c r="Q20" s="58">
        <v>-20841.66</v>
      </c>
      <c r="R20" s="59">
        <v>0.02221572</v>
      </c>
      <c r="S20" s="54"/>
      <c r="T20" s="56">
        <v>0</v>
      </c>
      <c r="U20" s="53"/>
      <c r="V20" s="53">
        <v>44973</v>
      </c>
      <c r="W20" s="53">
        <v>44973</v>
      </c>
      <c r="X20" s="54"/>
      <c r="Y20" s="54"/>
      <c r="Z20" s="54" t="s">
        <v>48</v>
      </c>
      <c r="AA20" s="54" t="s">
        <v>54</v>
      </c>
      <c r="AB20" s="54" t="s">
        <v>49</v>
      </c>
      <c r="AC20" s="54" t="s">
        <v>55</v>
      </c>
      <c r="AD20" s="54" t="s">
        <v>51</v>
      </c>
      <c r="AE20" s="56">
        <v>97846050</v>
      </c>
      <c r="AF20" s="56">
        <v>98158476</v>
      </c>
      <c r="AG20" s="54"/>
      <c r="AH20" s="55">
        <v>0.882192</v>
      </c>
      <c r="AJ20" s="39">
        <f t="shared" si="2"/>
        <v>31607037124.678078</v>
      </c>
      <c r="AK20" s="39"/>
      <c r="AL20" s="39"/>
    </row>
    <row r="21" spans="1:38" ht="11.25" customHeight="1">
      <c r="A21" s="32" t="str">
        <f t="shared" si="0"/>
        <v>TREASURY BILLSYII1</v>
      </c>
      <c r="B21" s="32" t="str">
        <f t="shared" si="1"/>
        <v>YII1IN002021Z509</v>
      </c>
      <c r="C21" s="53">
        <v>44651</v>
      </c>
      <c r="D21" s="54" t="s">
        <v>46</v>
      </c>
      <c r="E21" s="54" t="s">
        <v>14</v>
      </c>
      <c r="F21" s="55">
        <v>271483</v>
      </c>
      <c r="G21" s="54" t="s">
        <v>203</v>
      </c>
      <c r="H21" s="54" t="s">
        <v>54</v>
      </c>
      <c r="I21" s="54" t="s">
        <v>204</v>
      </c>
      <c r="J21" s="56">
        <v>1493660000</v>
      </c>
      <c r="K21" s="57">
        <v>95.78039299999999</v>
      </c>
      <c r="L21" s="56">
        <v>1430633419.16</v>
      </c>
      <c r="M21" s="56">
        <v>2869872.44</v>
      </c>
      <c r="N21" s="57">
        <v>95.9882</v>
      </c>
      <c r="O21" s="53">
        <v>44651</v>
      </c>
      <c r="P21" s="56">
        <v>1433737348.12</v>
      </c>
      <c r="Q21" s="58">
        <v>234056.52</v>
      </c>
      <c r="R21" s="59">
        <v>0.32449061</v>
      </c>
      <c r="S21" s="54"/>
      <c r="T21" s="56">
        <v>0</v>
      </c>
      <c r="U21" s="53"/>
      <c r="V21" s="53">
        <v>44987</v>
      </c>
      <c r="W21" s="53">
        <v>44987</v>
      </c>
      <c r="X21" s="54"/>
      <c r="Y21" s="54"/>
      <c r="Z21" s="54" t="s">
        <v>48</v>
      </c>
      <c r="AA21" s="54" t="s">
        <v>54</v>
      </c>
      <c r="AB21" s="54" t="s">
        <v>49</v>
      </c>
      <c r="AC21" s="54" t="s">
        <v>55</v>
      </c>
      <c r="AD21" s="54" t="s">
        <v>51</v>
      </c>
      <c r="AE21" s="56">
        <v>1430633419.16</v>
      </c>
      <c r="AF21" s="56">
        <v>1433737348.12</v>
      </c>
      <c r="AG21" s="54"/>
      <c r="AH21" s="55">
        <v>0.9205479999999999</v>
      </c>
      <c r="AJ21" s="39">
        <f t="shared" si="2"/>
        <v>481735777643.06683</v>
      </c>
      <c r="AK21" s="39"/>
      <c r="AL21" s="39"/>
    </row>
    <row r="22" spans="1:38" ht="11.25" customHeight="1">
      <c r="A22" s="32" t="str">
        <f t="shared" si="0"/>
        <v>TERM DEPOSITSYII1</v>
      </c>
      <c r="B22" s="32" t="str">
        <f t="shared" si="1"/>
        <v>YII1IDIA00272191</v>
      </c>
      <c r="C22" s="53">
        <v>44651</v>
      </c>
      <c r="D22" s="54" t="s">
        <v>46</v>
      </c>
      <c r="E22" s="54" t="s">
        <v>14</v>
      </c>
      <c r="F22" s="55">
        <v>272191</v>
      </c>
      <c r="G22" s="54" t="s">
        <v>205</v>
      </c>
      <c r="H22" s="54" t="s">
        <v>52</v>
      </c>
      <c r="I22" s="54" t="s">
        <v>206</v>
      </c>
      <c r="J22" s="56">
        <v>2800000</v>
      </c>
      <c r="K22" s="57">
        <v>100</v>
      </c>
      <c r="L22" s="56">
        <v>2800000</v>
      </c>
      <c r="M22" s="56">
        <v>0</v>
      </c>
      <c r="N22" s="57">
        <v>100</v>
      </c>
      <c r="O22" s="53">
        <v>44651</v>
      </c>
      <c r="P22" s="56">
        <v>2800000</v>
      </c>
      <c r="Q22" s="58">
        <v>0</v>
      </c>
      <c r="R22" s="59">
        <v>0.00063371</v>
      </c>
      <c r="S22" s="54"/>
      <c r="T22" s="56">
        <v>7191.78</v>
      </c>
      <c r="U22" s="53">
        <v>44627</v>
      </c>
      <c r="V22" s="53">
        <v>44718</v>
      </c>
      <c r="W22" s="53">
        <v>44718</v>
      </c>
      <c r="X22" s="54"/>
      <c r="Y22" s="54"/>
      <c r="Z22" s="54" t="s">
        <v>48</v>
      </c>
      <c r="AA22" s="54" t="s">
        <v>52</v>
      </c>
      <c r="AB22" s="54" t="s">
        <v>49</v>
      </c>
      <c r="AC22" s="54" t="s">
        <v>53</v>
      </c>
      <c r="AD22" s="54" t="s">
        <v>51</v>
      </c>
      <c r="AE22" s="56">
        <v>2800000</v>
      </c>
      <c r="AF22" s="56">
        <v>2800000</v>
      </c>
      <c r="AG22" s="54"/>
      <c r="AH22" s="55">
        <v>0.183562</v>
      </c>
      <c r="AJ22" s="39">
        <f t="shared" si="2"/>
        <v>187600364</v>
      </c>
      <c r="AK22" s="39"/>
      <c r="AL22" s="39"/>
    </row>
    <row r="23" spans="1:38" ht="11.25" customHeight="1">
      <c r="A23" s="32" t="str">
        <f t="shared" si="0"/>
        <v>Fixed rates bonds - GovernmentYII2</v>
      </c>
      <c r="B23" s="32" t="str">
        <f t="shared" si="1"/>
        <v>YII2IN0020130061</v>
      </c>
      <c r="C23" s="53">
        <v>44651</v>
      </c>
      <c r="D23" s="54" t="s">
        <v>89</v>
      </c>
      <c r="E23" s="54" t="s">
        <v>90</v>
      </c>
      <c r="F23" s="55">
        <v>108144</v>
      </c>
      <c r="G23" s="54" t="s">
        <v>189</v>
      </c>
      <c r="H23" s="54" t="s">
        <v>190</v>
      </c>
      <c r="I23" s="54" t="s">
        <v>191</v>
      </c>
      <c r="J23" s="56">
        <v>85516712.55</v>
      </c>
      <c r="K23" s="57">
        <v>106.480513</v>
      </c>
      <c r="L23" s="56">
        <v>91058634.42</v>
      </c>
      <c r="M23" s="56">
        <v>0</v>
      </c>
      <c r="N23" s="57">
        <v>105.9787</v>
      </c>
      <c r="O23" s="53">
        <v>44651</v>
      </c>
      <c r="P23" s="56">
        <v>90629500.24</v>
      </c>
      <c r="Q23" s="58">
        <v>-429134.18</v>
      </c>
      <c r="R23" s="59">
        <v>0.04868996999999999</v>
      </c>
      <c r="S23" s="54"/>
      <c r="T23" s="56">
        <v>2642894</v>
      </c>
      <c r="U23" s="53">
        <v>44525</v>
      </c>
      <c r="V23" s="53">
        <v>44706</v>
      </c>
      <c r="W23" s="53">
        <v>45255</v>
      </c>
      <c r="X23" s="54"/>
      <c r="Y23" s="54" t="s">
        <v>192</v>
      </c>
      <c r="Z23" s="54" t="s">
        <v>48</v>
      </c>
      <c r="AA23" s="54" t="s">
        <v>190</v>
      </c>
      <c r="AB23" s="54" t="s">
        <v>49</v>
      </c>
      <c r="AC23" s="54" t="s">
        <v>193</v>
      </c>
      <c r="AD23" s="54" t="s">
        <v>51</v>
      </c>
      <c r="AE23" s="56">
        <v>91058634.42</v>
      </c>
      <c r="AF23" s="56">
        <v>90629500.24</v>
      </c>
      <c r="AG23" s="54"/>
      <c r="AH23" s="55">
        <v>1.654795</v>
      </c>
      <c r="AJ23" s="39">
        <f t="shared" si="2"/>
        <v>54740234005.12254</v>
      </c>
      <c r="AK23" s="39"/>
      <c r="AL23" s="39"/>
    </row>
    <row r="24" spans="1:38" ht="11.25" customHeight="1">
      <c r="A24" s="32" t="str">
        <f t="shared" si="0"/>
        <v>Fixed rates bonds - CorporateYII2</v>
      </c>
      <c r="B24" s="32" t="str">
        <f t="shared" si="1"/>
        <v>YII2INE206D08220</v>
      </c>
      <c r="C24" s="53">
        <v>44651</v>
      </c>
      <c r="D24" s="54" t="s">
        <v>89</v>
      </c>
      <c r="E24" s="54" t="s">
        <v>90</v>
      </c>
      <c r="F24" s="55">
        <v>146794</v>
      </c>
      <c r="G24" s="54" t="s">
        <v>207</v>
      </c>
      <c r="H24" s="54" t="s">
        <v>47</v>
      </c>
      <c r="I24" s="54" t="s">
        <v>208</v>
      </c>
      <c r="J24" s="56">
        <v>90000000</v>
      </c>
      <c r="K24" s="57">
        <v>110.601611</v>
      </c>
      <c r="L24" s="56">
        <v>99541450</v>
      </c>
      <c r="M24" s="56">
        <v>0</v>
      </c>
      <c r="N24" s="57">
        <v>109.3623</v>
      </c>
      <c r="O24" s="53">
        <v>44651</v>
      </c>
      <c r="P24" s="56">
        <v>98426070</v>
      </c>
      <c r="Q24" s="58">
        <v>-1115380</v>
      </c>
      <c r="R24" s="59">
        <v>0.05287860999999999</v>
      </c>
      <c r="S24" s="54"/>
      <c r="T24" s="56">
        <v>2547616.44</v>
      </c>
      <c r="U24" s="53">
        <v>44529</v>
      </c>
      <c r="V24" s="53">
        <v>44709</v>
      </c>
      <c r="W24" s="53">
        <v>46354</v>
      </c>
      <c r="X24" s="54"/>
      <c r="Y24" s="54"/>
      <c r="Z24" s="54" t="s">
        <v>48</v>
      </c>
      <c r="AA24" s="54" t="s">
        <v>47</v>
      </c>
      <c r="AB24" s="54" t="s">
        <v>49</v>
      </c>
      <c r="AC24" s="54" t="s">
        <v>50</v>
      </c>
      <c r="AD24" s="54" t="s">
        <v>51</v>
      </c>
      <c r="AE24" s="56">
        <v>99541450</v>
      </c>
      <c r="AF24" s="56">
        <v>98426070</v>
      </c>
      <c r="AG24" s="54"/>
      <c r="AH24" s="55">
        <v>4.665753</v>
      </c>
      <c r="AJ24" s="39">
        <f t="shared" si="2"/>
        <v>167619581953.95914</v>
      </c>
      <c r="AK24" s="39"/>
      <c r="AL24" s="39"/>
    </row>
    <row r="25" spans="1:38" ht="11.25" customHeight="1">
      <c r="A25" s="32" t="str">
        <f t="shared" si="0"/>
        <v>Fixed rates bonds - CorporateYII2</v>
      </c>
      <c r="B25" s="32" t="str">
        <f t="shared" si="1"/>
        <v>YII2INE975G08223</v>
      </c>
      <c r="C25" s="53">
        <v>44651</v>
      </c>
      <c r="D25" s="54" t="s">
        <v>89</v>
      </c>
      <c r="E25" s="54" t="s">
        <v>90</v>
      </c>
      <c r="F25" s="55">
        <v>182836</v>
      </c>
      <c r="G25" s="54" t="s">
        <v>67</v>
      </c>
      <c r="H25" s="54" t="s">
        <v>47</v>
      </c>
      <c r="I25" s="54" t="s">
        <v>91</v>
      </c>
      <c r="J25" s="56">
        <v>300000000</v>
      </c>
      <c r="K25" s="57">
        <v>0</v>
      </c>
      <c r="L25" s="56">
        <v>0</v>
      </c>
      <c r="M25" s="56">
        <v>0</v>
      </c>
      <c r="N25" s="57">
        <v>0</v>
      </c>
      <c r="O25" s="53">
        <v>44651</v>
      </c>
      <c r="P25" s="56">
        <v>0</v>
      </c>
      <c r="Q25" s="58">
        <v>0</v>
      </c>
      <c r="R25" s="59">
        <v>0</v>
      </c>
      <c r="S25" s="54"/>
      <c r="T25" s="56">
        <v>0</v>
      </c>
      <c r="U25" s="53">
        <v>44651</v>
      </c>
      <c r="V25" s="53">
        <v>44666</v>
      </c>
      <c r="W25" s="53">
        <v>44666</v>
      </c>
      <c r="X25" s="54"/>
      <c r="Y25" s="54"/>
      <c r="Z25" s="54" t="s">
        <v>48</v>
      </c>
      <c r="AA25" s="54" t="s">
        <v>47</v>
      </c>
      <c r="AB25" s="54" t="s">
        <v>49</v>
      </c>
      <c r="AC25" s="54" t="s">
        <v>50</v>
      </c>
      <c r="AD25" s="54" t="s">
        <v>51</v>
      </c>
      <c r="AE25" s="56">
        <v>0</v>
      </c>
      <c r="AF25" s="56">
        <v>0</v>
      </c>
      <c r="AG25" s="54"/>
      <c r="AH25" s="55">
        <v>0.041096</v>
      </c>
      <c r="AJ25" s="39">
        <f t="shared" si="2"/>
        <v>0</v>
      </c>
      <c r="AK25" s="39"/>
      <c r="AL25" s="39"/>
    </row>
    <row r="26" spans="1:38" ht="11.25" customHeight="1">
      <c r="A26" s="32" t="str">
        <f t="shared" si="0"/>
        <v>Fixed rates bonds - CorporateYII2</v>
      </c>
      <c r="B26" s="32" t="str">
        <f t="shared" si="1"/>
        <v>YII2INE563M07011</v>
      </c>
      <c r="C26" s="53">
        <v>44651</v>
      </c>
      <c r="D26" s="54" t="s">
        <v>89</v>
      </c>
      <c r="E26" s="54" t="s">
        <v>90</v>
      </c>
      <c r="F26" s="55">
        <v>184114</v>
      </c>
      <c r="G26" s="54" t="s">
        <v>66</v>
      </c>
      <c r="H26" s="54" t="s">
        <v>47</v>
      </c>
      <c r="I26" s="54" t="s">
        <v>92</v>
      </c>
      <c r="J26" s="56">
        <v>300000000</v>
      </c>
      <c r="K26" s="57">
        <v>97.772932</v>
      </c>
      <c r="L26" s="56">
        <v>293318796</v>
      </c>
      <c r="M26" s="56">
        <v>0</v>
      </c>
      <c r="N26" s="57">
        <v>47.773</v>
      </c>
      <c r="O26" s="53">
        <v>44651</v>
      </c>
      <c r="P26" s="56">
        <v>143319000</v>
      </c>
      <c r="Q26" s="58">
        <v>-149999796</v>
      </c>
      <c r="R26" s="59">
        <v>0.07699697999999999</v>
      </c>
      <c r="S26" s="54"/>
      <c r="T26" s="56">
        <v>0</v>
      </c>
      <c r="U26" s="53">
        <v>44651</v>
      </c>
      <c r="V26" s="53">
        <v>44681</v>
      </c>
      <c r="W26" s="53">
        <v>44915</v>
      </c>
      <c r="X26" s="54"/>
      <c r="Y26" s="54"/>
      <c r="Z26" s="54" t="s">
        <v>48</v>
      </c>
      <c r="AA26" s="54" t="s">
        <v>47</v>
      </c>
      <c r="AB26" s="54" t="s">
        <v>49</v>
      </c>
      <c r="AC26" s="54" t="s">
        <v>50</v>
      </c>
      <c r="AD26" s="54" t="s">
        <v>51</v>
      </c>
      <c r="AE26" s="56">
        <v>293318796</v>
      </c>
      <c r="AF26" s="56">
        <v>143319000</v>
      </c>
      <c r="AG26" s="54"/>
      <c r="AH26" s="55">
        <v>0.7232879999999999</v>
      </c>
      <c r="AJ26" s="39">
        <f t="shared" si="2"/>
        <v>37836233198.28</v>
      </c>
      <c r="AK26" s="39"/>
      <c r="AL26" s="39"/>
    </row>
    <row r="27" spans="1:38" ht="11.25" customHeight="1">
      <c r="A27" s="32" t="str">
        <f t="shared" si="0"/>
        <v>Fixed rates bonds - CorporateYII2</v>
      </c>
      <c r="B27" s="32" t="str">
        <f t="shared" si="1"/>
        <v>YII2INE923L07241</v>
      </c>
      <c r="C27" s="53">
        <v>44651</v>
      </c>
      <c r="D27" s="54" t="s">
        <v>89</v>
      </c>
      <c r="E27" s="54" t="s">
        <v>90</v>
      </c>
      <c r="F27" s="55">
        <v>189973</v>
      </c>
      <c r="G27" s="54" t="s">
        <v>68</v>
      </c>
      <c r="H27" s="54" t="s">
        <v>47</v>
      </c>
      <c r="I27" s="54" t="s">
        <v>93</v>
      </c>
      <c r="J27" s="56">
        <v>100000000</v>
      </c>
      <c r="K27" s="57">
        <v>104.2428</v>
      </c>
      <c r="L27" s="56">
        <v>104242800</v>
      </c>
      <c r="M27" s="56">
        <v>0</v>
      </c>
      <c r="N27" s="57">
        <v>100.012</v>
      </c>
      <c r="O27" s="53">
        <v>44651</v>
      </c>
      <c r="P27" s="56">
        <v>100012000</v>
      </c>
      <c r="Q27" s="58">
        <v>-4230800</v>
      </c>
      <c r="R27" s="59">
        <v>0.053730639999999996</v>
      </c>
      <c r="S27" s="54"/>
      <c r="T27" s="56">
        <v>2281232.88</v>
      </c>
      <c r="U27" s="53">
        <v>44561</v>
      </c>
      <c r="V27" s="53">
        <v>44742</v>
      </c>
      <c r="W27" s="53">
        <v>46568</v>
      </c>
      <c r="X27" s="54"/>
      <c r="Y27" s="54"/>
      <c r="Z27" s="54" t="s">
        <v>48</v>
      </c>
      <c r="AA27" s="54" t="s">
        <v>47</v>
      </c>
      <c r="AB27" s="54" t="s">
        <v>49</v>
      </c>
      <c r="AC27" s="54" t="s">
        <v>50</v>
      </c>
      <c r="AD27" s="54" t="s">
        <v>51</v>
      </c>
      <c r="AE27" s="56">
        <v>104242800</v>
      </c>
      <c r="AF27" s="56">
        <v>100012000</v>
      </c>
      <c r="AG27" s="54"/>
      <c r="AH27" s="55">
        <v>5.2520549999999995</v>
      </c>
      <c r="AJ27" s="39">
        <f t="shared" si="2"/>
        <v>191723011500.89996</v>
      </c>
      <c r="AK27" s="39"/>
      <c r="AL27" s="39"/>
    </row>
    <row r="28" spans="1:38" ht="11.25" customHeight="1">
      <c r="A28" s="32" t="str">
        <f t="shared" si="0"/>
        <v>Fixed rates bonds - CorporateYII2</v>
      </c>
      <c r="B28" s="32" t="str">
        <f t="shared" si="1"/>
        <v>YII2INE732Q07AM8</v>
      </c>
      <c r="C28" s="53">
        <v>44651</v>
      </c>
      <c r="D28" s="54" t="s">
        <v>89</v>
      </c>
      <c r="E28" s="54" t="s">
        <v>90</v>
      </c>
      <c r="F28" s="55">
        <v>190083</v>
      </c>
      <c r="G28" s="54" t="s">
        <v>78</v>
      </c>
      <c r="H28" s="54" t="s">
        <v>47</v>
      </c>
      <c r="I28" s="54" t="s">
        <v>94</v>
      </c>
      <c r="J28" s="56">
        <v>48000000</v>
      </c>
      <c r="K28" s="57">
        <v>97.8377</v>
      </c>
      <c r="L28" s="56">
        <v>46962096</v>
      </c>
      <c r="M28" s="56">
        <v>0</v>
      </c>
      <c r="N28" s="57">
        <v>104.89670000000001</v>
      </c>
      <c r="O28" s="53">
        <v>44651</v>
      </c>
      <c r="P28" s="56">
        <v>50350416</v>
      </c>
      <c r="Q28" s="58">
        <v>3388320</v>
      </c>
      <c r="R28" s="59">
        <v>0.02705035</v>
      </c>
      <c r="S28" s="54"/>
      <c r="T28" s="56">
        <v>12032.88</v>
      </c>
      <c r="U28" s="53">
        <v>44651</v>
      </c>
      <c r="V28" s="53">
        <v>45016</v>
      </c>
      <c r="W28" s="53">
        <v>46477</v>
      </c>
      <c r="X28" s="54"/>
      <c r="Y28" s="54"/>
      <c r="Z28" s="54" t="s">
        <v>48</v>
      </c>
      <c r="AA28" s="54" t="s">
        <v>47</v>
      </c>
      <c r="AB28" s="54" t="s">
        <v>49</v>
      </c>
      <c r="AC28" s="54" t="s">
        <v>50</v>
      </c>
      <c r="AD28" s="54" t="s">
        <v>51</v>
      </c>
      <c r="AE28" s="56">
        <v>46962096</v>
      </c>
      <c r="AF28" s="56">
        <v>50350416</v>
      </c>
      <c r="AG28" s="54"/>
      <c r="AH28" s="55">
        <v>5.00274</v>
      </c>
      <c r="AJ28" s="39">
        <f t="shared" si="2"/>
        <v>91939864651.0416</v>
      </c>
      <c r="AK28" s="39"/>
      <c r="AL28" s="39"/>
    </row>
    <row r="29" spans="1:38" ht="11.25" customHeight="1">
      <c r="A29" s="32" t="str">
        <f t="shared" si="0"/>
        <v>Fixed rates bonds - CorporateYII2</v>
      </c>
      <c r="B29" s="32" t="str">
        <f t="shared" si="1"/>
        <v>YII2INE732Q07AL0</v>
      </c>
      <c r="C29" s="53">
        <v>44651</v>
      </c>
      <c r="D29" s="54" t="s">
        <v>89</v>
      </c>
      <c r="E29" s="54" t="s">
        <v>90</v>
      </c>
      <c r="F29" s="55">
        <v>190084</v>
      </c>
      <c r="G29" s="54" t="s">
        <v>79</v>
      </c>
      <c r="H29" s="54" t="s">
        <v>47</v>
      </c>
      <c r="I29" s="54" t="s">
        <v>95</v>
      </c>
      <c r="J29" s="56">
        <v>48000000</v>
      </c>
      <c r="K29" s="57">
        <v>97.81450000000001</v>
      </c>
      <c r="L29" s="56">
        <v>46950960</v>
      </c>
      <c r="M29" s="56">
        <v>0</v>
      </c>
      <c r="N29" s="57">
        <v>105.28840000000001</v>
      </c>
      <c r="O29" s="53">
        <v>44651</v>
      </c>
      <c r="P29" s="56">
        <v>50538432</v>
      </c>
      <c r="Q29" s="58">
        <v>3587472</v>
      </c>
      <c r="R29" s="59">
        <v>0.02715136</v>
      </c>
      <c r="S29" s="54"/>
      <c r="T29" s="56">
        <v>1094991.78</v>
      </c>
      <c r="U29" s="53">
        <v>44561</v>
      </c>
      <c r="V29" s="53">
        <v>44926</v>
      </c>
      <c r="W29" s="53">
        <v>46387</v>
      </c>
      <c r="X29" s="54"/>
      <c r="Y29" s="54"/>
      <c r="Z29" s="54" t="s">
        <v>48</v>
      </c>
      <c r="AA29" s="54" t="s">
        <v>47</v>
      </c>
      <c r="AB29" s="54" t="s">
        <v>49</v>
      </c>
      <c r="AC29" s="54" t="s">
        <v>50</v>
      </c>
      <c r="AD29" s="54" t="s">
        <v>51</v>
      </c>
      <c r="AE29" s="56">
        <v>46950960</v>
      </c>
      <c r="AF29" s="56">
        <v>50538432</v>
      </c>
      <c r="AG29" s="54"/>
      <c r="AH29" s="55">
        <v>4.756164</v>
      </c>
      <c r="AJ29" s="39">
        <f t="shared" si="2"/>
        <v>87734710876.61952</v>
      </c>
      <c r="AK29" s="39"/>
      <c r="AL29" s="39"/>
    </row>
    <row r="30" spans="1:38" ht="11.25" customHeight="1">
      <c r="A30" s="32" t="str">
        <f t="shared" si="0"/>
        <v>Fixed rates bonds - CorporateYII2</v>
      </c>
      <c r="B30" s="32" t="str">
        <f t="shared" si="1"/>
        <v>YII2INE477K07018</v>
      </c>
      <c r="C30" s="53">
        <v>44651</v>
      </c>
      <c r="D30" s="54" t="s">
        <v>89</v>
      </c>
      <c r="E30" s="54" t="s">
        <v>90</v>
      </c>
      <c r="F30" s="55">
        <v>196962</v>
      </c>
      <c r="G30" s="54" t="s">
        <v>73</v>
      </c>
      <c r="H30" s="54" t="s">
        <v>47</v>
      </c>
      <c r="I30" s="54" t="s">
        <v>87</v>
      </c>
      <c r="J30" s="56">
        <v>600000000</v>
      </c>
      <c r="K30" s="57">
        <v>91</v>
      </c>
      <c r="L30" s="56">
        <v>546000000</v>
      </c>
      <c r="M30" s="56">
        <v>0</v>
      </c>
      <c r="N30" s="57">
        <v>92.0935</v>
      </c>
      <c r="O30" s="53">
        <v>44651</v>
      </c>
      <c r="P30" s="56">
        <v>552561000</v>
      </c>
      <c r="Q30" s="58">
        <v>6561000</v>
      </c>
      <c r="R30" s="59">
        <v>0.29685893999999996</v>
      </c>
      <c r="S30" s="54"/>
      <c r="T30" s="56">
        <v>136880.01</v>
      </c>
      <c r="U30" s="53">
        <v>44651</v>
      </c>
      <c r="V30" s="53">
        <v>44681</v>
      </c>
      <c r="W30" s="53">
        <v>45142</v>
      </c>
      <c r="X30" s="54"/>
      <c r="Y30" s="54"/>
      <c r="Z30" s="54" t="s">
        <v>48</v>
      </c>
      <c r="AA30" s="54" t="s">
        <v>47</v>
      </c>
      <c r="AB30" s="54" t="s">
        <v>49</v>
      </c>
      <c r="AC30" s="54" t="s">
        <v>50</v>
      </c>
      <c r="AD30" s="54" t="s">
        <v>51</v>
      </c>
      <c r="AE30" s="56">
        <v>546000000</v>
      </c>
      <c r="AF30" s="56">
        <v>552561000</v>
      </c>
      <c r="AG30" s="54"/>
      <c r="AH30" s="55">
        <v>1.345205</v>
      </c>
      <c r="AJ30" s="39">
        <f t="shared" si="2"/>
        <v>271307354301.82498</v>
      </c>
      <c r="AK30" s="39"/>
      <c r="AL30" s="39"/>
    </row>
    <row r="31" spans="1:38" ht="11.25" customHeight="1">
      <c r="A31" s="32" t="str">
        <f t="shared" si="0"/>
        <v>Fixed rates bonds - CorporateYII2</v>
      </c>
      <c r="B31" s="32" t="str">
        <f t="shared" si="1"/>
        <v>YII2INE246R07418</v>
      </c>
      <c r="C31" s="53">
        <v>44651</v>
      </c>
      <c r="D31" s="54" t="s">
        <v>89</v>
      </c>
      <c r="E31" s="54" t="s">
        <v>90</v>
      </c>
      <c r="F31" s="55">
        <v>227581</v>
      </c>
      <c r="G31" s="54" t="s">
        <v>83</v>
      </c>
      <c r="H31" s="54" t="s">
        <v>47</v>
      </c>
      <c r="I31" s="54" t="s">
        <v>88</v>
      </c>
      <c r="J31" s="56">
        <v>350000000</v>
      </c>
      <c r="K31" s="57">
        <v>99.8</v>
      </c>
      <c r="L31" s="56">
        <v>349300000</v>
      </c>
      <c r="M31" s="56">
        <v>0</v>
      </c>
      <c r="N31" s="57">
        <v>103.31110000000001</v>
      </c>
      <c r="O31" s="53">
        <v>44651</v>
      </c>
      <c r="P31" s="56">
        <v>361588850</v>
      </c>
      <c r="Q31" s="58">
        <v>12288850</v>
      </c>
      <c r="R31" s="59">
        <v>0.19426068999999999</v>
      </c>
      <c r="S31" s="54"/>
      <c r="T31" s="56">
        <v>2188219.18</v>
      </c>
      <c r="U31" s="53">
        <v>44624</v>
      </c>
      <c r="V31" s="53">
        <v>44989</v>
      </c>
      <c r="W31" s="53">
        <v>45306</v>
      </c>
      <c r="X31" s="54"/>
      <c r="Y31" s="54"/>
      <c r="Z31" s="54" t="s">
        <v>48</v>
      </c>
      <c r="AA31" s="54" t="s">
        <v>47</v>
      </c>
      <c r="AB31" s="54" t="s">
        <v>49</v>
      </c>
      <c r="AC31" s="54" t="s">
        <v>50</v>
      </c>
      <c r="AD31" s="54" t="s">
        <v>51</v>
      </c>
      <c r="AE31" s="56">
        <v>349300000</v>
      </c>
      <c r="AF31" s="56">
        <v>361588850</v>
      </c>
      <c r="AG31" s="54"/>
      <c r="AH31" s="55">
        <v>1.7945209999999998</v>
      </c>
      <c r="AJ31" s="39">
        <f t="shared" si="2"/>
        <v>236840756412.16022</v>
      </c>
      <c r="AK31" s="39"/>
      <c r="AL31" s="39"/>
    </row>
    <row r="32" spans="1:38" ht="11.25" customHeight="1">
      <c r="A32" s="32" t="str">
        <f t="shared" si="0"/>
        <v>TREASURY BILLSYII2</v>
      </c>
      <c r="B32" s="32" t="str">
        <f t="shared" si="1"/>
        <v>YII2IN002021Z111</v>
      </c>
      <c r="C32" s="53">
        <v>44651</v>
      </c>
      <c r="D32" s="54" t="s">
        <v>89</v>
      </c>
      <c r="E32" s="54" t="s">
        <v>90</v>
      </c>
      <c r="F32" s="55">
        <v>257655</v>
      </c>
      <c r="G32" s="54" t="s">
        <v>144</v>
      </c>
      <c r="H32" s="54" t="s">
        <v>54</v>
      </c>
      <c r="I32" s="54" t="s">
        <v>145</v>
      </c>
      <c r="J32" s="56">
        <v>9329821.56</v>
      </c>
      <c r="K32" s="57">
        <v>96.88314</v>
      </c>
      <c r="L32" s="56">
        <v>9039024.13</v>
      </c>
      <c r="M32" s="56">
        <v>222676.39</v>
      </c>
      <c r="N32" s="57">
        <v>99.22590000000001</v>
      </c>
      <c r="O32" s="53">
        <v>44651</v>
      </c>
      <c r="P32" s="56">
        <v>9257599.41</v>
      </c>
      <c r="Q32" s="58">
        <v>-4101.11</v>
      </c>
      <c r="R32" s="59">
        <v>0.00497357</v>
      </c>
      <c r="S32" s="54"/>
      <c r="T32" s="56">
        <v>0</v>
      </c>
      <c r="U32" s="53"/>
      <c r="V32" s="53">
        <v>44728</v>
      </c>
      <c r="W32" s="53">
        <v>44728</v>
      </c>
      <c r="X32" s="54"/>
      <c r="Y32" s="54"/>
      <c r="Z32" s="54" t="s">
        <v>48</v>
      </c>
      <c r="AA32" s="54" t="s">
        <v>54</v>
      </c>
      <c r="AB32" s="54" t="s">
        <v>49</v>
      </c>
      <c r="AC32" s="54" t="s">
        <v>55</v>
      </c>
      <c r="AD32" s="54" t="s">
        <v>51</v>
      </c>
      <c r="AE32" s="56">
        <v>9039024.13</v>
      </c>
      <c r="AF32" s="56">
        <v>9257599.41</v>
      </c>
      <c r="AG32" s="54"/>
      <c r="AH32" s="55">
        <v>0.21095899999999998</v>
      </c>
      <c r="AJ32" s="39">
        <f t="shared" si="2"/>
        <v>712835478.5859793</v>
      </c>
      <c r="AK32" s="39"/>
      <c r="AL32" s="39"/>
    </row>
    <row r="33" spans="1:38" ht="11.25" customHeight="1">
      <c r="A33" s="32" t="str">
        <f t="shared" si="0"/>
        <v>TREASURY BILLSYII2</v>
      </c>
      <c r="B33" s="32" t="str">
        <f t="shared" si="1"/>
        <v>YII2IN002021Z251</v>
      </c>
      <c r="C33" s="53">
        <v>44651</v>
      </c>
      <c r="D33" s="54" t="s">
        <v>89</v>
      </c>
      <c r="E33" s="54" t="s">
        <v>90</v>
      </c>
      <c r="F33" s="55">
        <v>262922</v>
      </c>
      <c r="G33" s="54" t="s">
        <v>146</v>
      </c>
      <c r="H33" s="54" t="s">
        <v>54</v>
      </c>
      <c r="I33" s="54" t="s">
        <v>147</v>
      </c>
      <c r="J33" s="56">
        <v>7600000</v>
      </c>
      <c r="K33" s="57">
        <v>96.73490000000001</v>
      </c>
      <c r="L33" s="56">
        <v>7351852.4</v>
      </c>
      <c r="M33" s="56">
        <v>129406.49</v>
      </c>
      <c r="N33" s="57">
        <v>98.1324</v>
      </c>
      <c r="O33" s="53">
        <v>44651</v>
      </c>
      <c r="P33" s="56">
        <v>7458062.4</v>
      </c>
      <c r="Q33" s="58">
        <v>-23196.49</v>
      </c>
      <c r="R33" s="59">
        <v>0.00400678</v>
      </c>
      <c r="S33" s="54"/>
      <c r="T33" s="56">
        <v>0</v>
      </c>
      <c r="U33" s="53"/>
      <c r="V33" s="53">
        <v>44819</v>
      </c>
      <c r="W33" s="53">
        <v>44819</v>
      </c>
      <c r="X33" s="54"/>
      <c r="Y33" s="54"/>
      <c r="Z33" s="54" t="s">
        <v>48</v>
      </c>
      <c r="AA33" s="54" t="s">
        <v>54</v>
      </c>
      <c r="AB33" s="54" t="s">
        <v>49</v>
      </c>
      <c r="AC33" s="54" t="s">
        <v>55</v>
      </c>
      <c r="AD33" s="54" t="s">
        <v>51</v>
      </c>
      <c r="AE33" s="56">
        <v>7351852.4</v>
      </c>
      <c r="AF33" s="56">
        <v>7458062.4</v>
      </c>
      <c r="AG33" s="54"/>
      <c r="AH33" s="55">
        <v>0.46027399999999996</v>
      </c>
      <c r="AJ33" s="39">
        <f t="shared" si="2"/>
        <v>1252954557.780624</v>
      </c>
      <c r="AK33" s="39"/>
      <c r="AL33" s="39"/>
    </row>
    <row r="34" spans="1:38" ht="11.25" customHeight="1">
      <c r="A34" s="32" t="str">
        <f t="shared" si="0"/>
        <v>Fixed rates bonds - CorporateYII2</v>
      </c>
      <c r="B34" s="32" t="str">
        <f t="shared" si="1"/>
        <v>YII2INE752E07JM3</v>
      </c>
      <c r="C34" s="53">
        <v>44651</v>
      </c>
      <c r="D34" s="54" t="s">
        <v>89</v>
      </c>
      <c r="E34" s="54" t="s">
        <v>90</v>
      </c>
      <c r="F34" s="55">
        <v>262931</v>
      </c>
      <c r="G34" s="54" t="s">
        <v>152</v>
      </c>
      <c r="H34" s="54" t="s">
        <v>47</v>
      </c>
      <c r="I34" s="54" t="s">
        <v>153</v>
      </c>
      <c r="J34" s="56">
        <v>100000000</v>
      </c>
      <c r="K34" s="57">
        <v>114.820122</v>
      </c>
      <c r="L34" s="56">
        <v>114820122</v>
      </c>
      <c r="M34" s="56">
        <v>0</v>
      </c>
      <c r="N34" s="57">
        <v>112.7611</v>
      </c>
      <c r="O34" s="53">
        <v>44651</v>
      </c>
      <c r="P34" s="56">
        <v>112761100</v>
      </c>
      <c r="Q34" s="58">
        <v>-2059022</v>
      </c>
      <c r="R34" s="59">
        <v>0.06057999</v>
      </c>
      <c r="S34" s="54"/>
      <c r="T34" s="56">
        <v>2432876.71</v>
      </c>
      <c r="U34" s="53">
        <v>44556</v>
      </c>
      <c r="V34" s="53">
        <v>44921</v>
      </c>
      <c r="W34" s="53">
        <v>46382</v>
      </c>
      <c r="X34" s="54"/>
      <c r="Y34" s="54"/>
      <c r="Z34" s="54" t="s">
        <v>48</v>
      </c>
      <c r="AA34" s="54" t="s">
        <v>47</v>
      </c>
      <c r="AB34" s="54" t="s">
        <v>49</v>
      </c>
      <c r="AC34" s="54" t="s">
        <v>50</v>
      </c>
      <c r="AD34" s="54" t="s">
        <v>51</v>
      </c>
      <c r="AE34" s="56">
        <v>114820122</v>
      </c>
      <c r="AF34" s="56">
        <v>112761100</v>
      </c>
      <c r="AG34" s="54"/>
      <c r="AH34" s="55">
        <v>4.742465999999999</v>
      </c>
      <c r="AJ34" s="39">
        <f t="shared" si="2"/>
        <v>195189474248.49896</v>
      </c>
      <c r="AK34" s="39"/>
      <c r="AL34" s="39"/>
    </row>
    <row r="35" spans="1:38" ht="11.25" customHeight="1">
      <c r="A35" s="32" t="str">
        <f t="shared" si="0"/>
        <v>Fixed rates bonds - CorporateYII2</v>
      </c>
      <c r="B35" s="32" t="str">
        <f t="shared" si="1"/>
        <v>YII2INE752E07IW4</v>
      </c>
      <c r="C35" s="53">
        <v>44651</v>
      </c>
      <c r="D35" s="54" t="s">
        <v>89</v>
      </c>
      <c r="E35" s="54" t="s">
        <v>90</v>
      </c>
      <c r="F35" s="55">
        <v>262932</v>
      </c>
      <c r="G35" s="54" t="s">
        <v>154</v>
      </c>
      <c r="H35" s="54" t="s">
        <v>47</v>
      </c>
      <c r="I35" s="54" t="s">
        <v>155</v>
      </c>
      <c r="J35" s="56">
        <v>50000000</v>
      </c>
      <c r="K35" s="57">
        <v>114.690116</v>
      </c>
      <c r="L35" s="56">
        <v>57345058</v>
      </c>
      <c r="M35" s="56">
        <v>0</v>
      </c>
      <c r="N35" s="57">
        <v>112.4418</v>
      </c>
      <c r="O35" s="53">
        <v>44651</v>
      </c>
      <c r="P35" s="56">
        <v>56220900</v>
      </c>
      <c r="Q35" s="58">
        <v>-1124158</v>
      </c>
      <c r="R35" s="59">
        <v>0.03020422</v>
      </c>
      <c r="S35" s="54"/>
      <c r="T35" s="56">
        <v>2753767.12</v>
      </c>
      <c r="U35" s="53">
        <v>44437</v>
      </c>
      <c r="V35" s="53">
        <v>44802</v>
      </c>
      <c r="W35" s="53">
        <v>46263</v>
      </c>
      <c r="X35" s="54"/>
      <c r="Y35" s="54"/>
      <c r="Z35" s="54" t="s">
        <v>48</v>
      </c>
      <c r="AA35" s="54" t="s">
        <v>47</v>
      </c>
      <c r="AB35" s="54" t="s">
        <v>49</v>
      </c>
      <c r="AC35" s="54" t="s">
        <v>50</v>
      </c>
      <c r="AD35" s="54" t="s">
        <v>51</v>
      </c>
      <c r="AE35" s="56">
        <v>57345058</v>
      </c>
      <c r="AF35" s="56">
        <v>56220900</v>
      </c>
      <c r="AG35" s="54"/>
      <c r="AH35" s="55">
        <v>4.416437999999999</v>
      </c>
      <c r="AJ35" s="39">
        <f t="shared" si="2"/>
        <v>90628083491.28299</v>
      </c>
      <c r="AK35" s="39"/>
      <c r="AL35" s="39"/>
    </row>
    <row r="36" spans="1:38" ht="11.25" customHeight="1">
      <c r="A36" s="32" t="str">
        <f t="shared" si="0"/>
        <v>TREASURY BILLSYII2</v>
      </c>
      <c r="B36" s="32" t="str">
        <f t="shared" si="1"/>
        <v>YII2IN002021Z293</v>
      </c>
      <c r="C36" s="53">
        <v>44651</v>
      </c>
      <c r="D36" s="54" t="s">
        <v>89</v>
      </c>
      <c r="E36" s="54" t="s">
        <v>90</v>
      </c>
      <c r="F36" s="55">
        <v>264574</v>
      </c>
      <c r="G36" s="54" t="s">
        <v>197</v>
      </c>
      <c r="H36" s="54" t="s">
        <v>54</v>
      </c>
      <c r="I36" s="54" t="s">
        <v>185</v>
      </c>
      <c r="J36" s="56">
        <v>4057330.97</v>
      </c>
      <c r="K36" s="57">
        <v>96.39851399999999</v>
      </c>
      <c r="L36" s="56">
        <v>3911206.75</v>
      </c>
      <c r="M36" s="56">
        <v>66237.36</v>
      </c>
      <c r="N36" s="57">
        <v>97.7799</v>
      </c>
      <c r="O36" s="53">
        <v>44651</v>
      </c>
      <c r="P36" s="56">
        <v>3967254.17</v>
      </c>
      <c r="Q36" s="58">
        <v>-10189.94</v>
      </c>
      <c r="R36" s="59">
        <v>0.00213138</v>
      </c>
      <c r="S36" s="54"/>
      <c r="T36" s="56">
        <v>0</v>
      </c>
      <c r="U36" s="53"/>
      <c r="V36" s="53">
        <v>44847</v>
      </c>
      <c r="W36" s="53">
        <v>44847</v>
      </c>
      <c r="X36" s="54"/>
      <c r="Y36" s="54"/>
      <c r="Z36" s="54" t="s">
        <v>48</v>
      </c>
      <c r="AA36" s="54" t="s">
        <v>54</v>
      </c>
      <c r="AB36" s="54" t="s">
        <v>49</v>
      </c>
      <c r="AC36" s="54" t="s">
        <v>55</v>
      </c>
      <c r="AD36" s="54" t="s">
        <v>51</v>
      </c>
      <c r="AE36" s="56">
        <v>3911206.75</v>
      </c>
      <c r="AF36" s="56">
        <v>3967254.17</v>
      </c>
      <c r="AG36" s="54"/>
      <c r="AH36" s="55">
        <v>0.536986</v>
      </c>
      <c r="AJ36" s="39">
        <f t="shared" si="2"/>
        <v>777581380.9220413</v>
      </c>
      <c r="AK36" s="39"/>
      <c r="AL36" s="39"/>
    </row>
    <row r="37" spans="1:38" ht="11.25" customHeight="1">
      <c r="A37" s="32" t="str">
        <f t="shared" si="0"/>
        <v>TREASURY BILLSYII2</v>
      </c>
      <c r="B37" s="32" t="str">
        <f t="shared" si="1"/>
        <v>YII2IN002021Z368</v>
      </c>
      <c r="C37" s="53">
        <v>44651</v>
      </c>
      <c r="D37" s="54" t="s">
        <v>89</v>
      </c>
      <c r="E37" s="54" t="s">
        <v>90</v>
      </c>
      <c r="F37" s="55">
        <v>267701</v>
      </c>
      <c r="G37" s="54" t="s">
        <v>209</v>
      </c>
      <c r="H37" s="54" t="s">
        <v>54</v>
      </c>
      <c r="I37" s="54" t="s">
        <v>210</v>
      </c>
      <c r="J37" s="56">
        <v>6400000</v>
      </c>
      <c r="K37" s="57">
        <v>96.11330000000001</v>
      </c>
      <c r="L37" s="56">
        <v>6151251.2</v>
      </c>
      <c r="M37" s="56">
        <v>80152.38</v>
      </c>
      <c r="N37" s="57">
        <v>97.17110000000001</v>
      </c>
      <c r="O37" s="53">
        <v>44651</v>
      </c>
      <c r="P37" s="56">
        <v>6218950.4</v>
      </c>
      <c r="Q37" s="58">
        <v>-12453.18</v>
      </c>
      <c r="R37" s="59">
        <v>0.0033410799999999997</v>
      </c>
      <c r="S37" s="54"/>
      <c r="T37" s="56">
        <v>0</v>
      </c>
      <c r="U37" s="53"/>
      <c r="V37" s="53">
        <v>44896</v>
      </c>
      <c r="W37" s="53">
        <v>44896</v>
      </c>
      <c r="X37" s="54"/>
      <c r="Y37" s="54"/>
      <c r="Z37" s="54" t="s">
        <v>48</v>
      </c>
      <c r="AA37" s="54" t="s">
        <v>54</v>
      </c>
      <c r="AB37" s="54" t="s">
        <v>49</v>
      </c>
      <c r="AC37" s="54" t="s">
        <v>55</v>
      </c>
      <c r="AD37" s="54" t="s">
        <v>51</v>
      </c>
      <c r="AE37" s="56">
        <v>6151251.2</v>
      </c>
      <c r="AF37" s="56">
        <v>6218950.4</v>
      </c>
      <c r="AG37" s="54"/>
      <c r="AH37" s="55">
        <v>0.671233</v>
      </c>
      <c r="AJ37" s="39">
        <f t="shared" si="2"/>
        <v>1523643127.8527682</v>
      </c>
      <c r="AK37" s="39"/>
      <c r="AL37" s="39"/>
    </row>
    <row r="38" spans="1:38" ht="11.25" customHeight="1">
      <c r="A38" s="32" t="str">
        <f t="shared" si="0"/>
        <v>TREASURY BILLSYII2</v>
      </c>
      <c r="B38" s="32" t="str">
        <f t="shared" si="1"/>
        <v>YII2IN002021Z384</v>
      </c>
      <c r="C38" s="53">
        <v>44651</v>
      </c>
      <c r="D38" s="54" t="s">
        <v>89</v>
      </c>
      <c r="E38" s="54" t="s">
        <v>90</v>
      </c>
      <c r="F38" s="55">
        <v>268261</v>
      </c>
      <c r="G38" s="54" t="s">
        <v>199</v>
      </c>
      <c r="H38" s="54" t="s">
        <v>54</v>
      </c>
      <c r="I38" s="54" t="s">
        <v>187</v>
      </c>
      <c r="J38" s="56">
        <v>18809230.77</v>
      </c>
      <c r="K38" s="57">
        <v>96.216088</v>
      </c>
      <c r="L38" s="56">
        <v>18097506.08</v>
      </c>
      <c r="M38" s="56">
        <v>184032.66</v>
      </c>
      <c r="N38" s="57">
        <v>97.01360000000001</v>
      </c>
      <c r="O38" s="53">
        <v>44651</v>
      </c>
      <c r="P38" s="56">
        <v>18247511.9</v>
      </c>
      <c r="Q38" s="58">
        <v>-34026.840000000004</v>
      </c>
      <c r="R38" s="59">
        <v>0.00980333</v>
      </c>
      <c r="S38" s="54"/>
      <c r="T38" s="56">
        <v>0</v>
      </c>
      <c r="U38" s="53"/>
      <c r="V38" s="53">
        <v>44910</v>
      </c>
      <c r="W38" s="53">
        <v>44910</v>
      </c>
      <c r="X38" s="54"/>
      <c r="Y38" s="54"/>
      <c r="Z38" s="54" t="s">
        <v>48</v>
      </c>
      <c r="AA38" s="54" t="s">
        <v>54</v>
      </c>
      <c r="AB38" s="54" t="s">
        <v>49</v>
      </c>
      <c r="AC38" s="54" t="s">
        <v>55</v>
      </c>
      <c r="AD38" s="54" t="s">
        <v>51</v>
      </c>
      <c r="AE38" s="56">
        <v>18097506.08</v>
      </c>
      <c r="AF38" s="56">
        <v>18247511.9</v>
      </c>
      <c r="AG38" s="54"/>
      <c r="AH38" s="55">
        <v>0.7095889999999999</v>
      </c>
      <c r="AJ38" s="39">
        <f t="shared" si="2"/>
        <v>4726105308.3873205</v>
      </c>
      <c r="AK38" s="39"/>
      <c r="AL38" s="39"/>
    </row>
    <row r="39" spans="1:38" ht="11.25" customHeight="1">
      <c r="A39" s="32" t="str">
        <f t="shared" si="0"/>
        <v>Fixed rates bonds - GovernmentYII2</v>
      </c>
      <c r="B39" s="32" t="str">
        <f t="shared" si="1"/>
        <v>YII2IN0020210210</v>
      </c>
      <c r="C39" s="53">
        <v>44651</v>
      </c>
      <c r="D39" s="54" t="s">
        <v>89</v>
      </c>
      <c r="E39" s="54" t="s">
        <v>90</v>
      </c>
      <c r="F39" s="55">
        <v>269974</v>
      </c>
      <c r="G39" s="54" t="s">
        <v>211</v>
      </c>
      <c r="H39" s="54" t="s">
        <v>190</v>
      </c>
      <c r="I39" s="54" t="s">
        <v>212</v>
      </c>
      <c r="J39" s="56">
        <v>12030000</v>
      </c>
      <c r="K39" s="57">
        <v>99.36280000000001</v>
      </c>
      <c r="L39" s="56">
        <v>11953344.84</v>
      </c>
      <c r="M39" s="56">
        <v>0</v>
      </c>
      <c r="N39" s="57">
        <v>99.5066</v>
      </c>
      <c r="O39" s="53">
        <v>44651</v>
      </c>
      <c r="P39" s="56">
        <v>11970643.98</v>
      </c>
      <c r="Q39" s="58">
        <v>17299.14</v>
      </c>
      <c r="R39" s="59">
        <v>0.006431129999999999</v>
      </c>
      <c r="S39" s="54"/>
      <c r="T39" s="56">
        <v>185903.6</v>
      </c>
      <c r="U39" s="53">
        <v>44529</v>
      </c>
      <c r="V39" s="53">
        <v>44710</v>
      </c>
      <c r="W39" s="53">
        <v>45259</v>
      </c>
      <c r="X39" s="54"/>
      <c r="Y39" s="54"/>
      <c r="Z39" s="54" t="s">
        <v>48</v>
      </c>
      <c r="AA39" s="54" t="s">
        <v>190</v>
      </c>
      <c r="AB39" s="54" t="s">
        <v>49</v>
      </c>
      <c r="AC39" s="54" t="s">
        <v>193</v>
      </c>
      <c r="AD39" s="54" t="s">
        <v>51</v>
      </c>
      <c r="AE39" s="56">
        <v>11953344.84</v>
      </c>
      <c r="AF39" s="56">
        <v>11970643.98</v>
      </c>
      <c r="AG39" s="54"/>
      <c r="AH39" s="55">
        <v>1.6657529999999998</v>
      </c>
      <c r="AJ39" s="39">
        <f t="shared" si="2"/>
        <v>7278149684.3901825</v>
      </c>
      <c r="AK39" s="39"/>
      <c r="AL39" s="39"/>
    </row>
    <row r="40" spans="1:38" ht="11.25" customHeight="1">
      <c r="A40" s="32" t="str">
        <f t="shared" si="0"/>
        <v>TREASURY BILLSYII2</v>
      </c>
      <c r="B40" s="32" t="str">
        <f t="shared" si="1"/>
        <v>YII2IN002021Z442</v>
      </c>
      <c r="C40" s="53">
        <v>44651</v>
      </c>
      <c r="D40" s="54" t="s">
        <v>89</v>
      </c>
      <c r="E40" s="54" t="s">
        <v>90</v>
      </c>
      <c r="F40" s="55">
        <v>269983</v>
      </c>
      <c r="G40" s="54" t="s">
        <v>200</v>
      </c>
      <c r="H40" s="54" t="s">
        <v>54</v>
      </c>
      <c r="I40" s="54" t="s">
        <v>186</v>
      </c>
      <c r="J40" s="56">
        <v>13936099.23</v>
      </c>
      <c r="K40" s="57">
        <v>95.894</v>
      </c>
      <c r="L40" s="56">
        <v>13363883</v>
      </c>
      <c r="M40" s="56">
        <v>95911.3</v>
      </c>
      <c r="N40" s="57">
        <v>96.55120000000001</v>
      </c>
      <c r="O40" s="53">
        <v>44651</v>
      </c>
      <c r="P40" s="56">
        <v>13455471.04</v>
      </c>
      <c r="Q40" s="58">
        <v>-4323.26</v>
      </c>
      <c r="R40" s="59">
        <v>0.007228839999999999</v>
      </c>
      <c r="S40" s="54"/>
      <c r="T40" s="56">
        <v>0</v>
      </c>
      <c r="U40" s="53"/>
      <c r="V40" s="53">
        <v>44945</v>
      </c>
      <c r="W40" s="53">
        <v>44945</v>
      </c>
      <c r="X40" s="54"/>
      <c r="Y40" s="54"/>
      <c r="Z40" s="54" t="s">
        <v>48</v>
      </c>
      <c r="AA40" s="54" t="s">
        <v>54</v>
      </c>
      <c r="AB40" s="54" t="s">
        <v>49</v>
      </c>
      <c r="AC40" s="54" t="s">
        <v>55</v>
      </c>
      <c r="AD40" s="54" t="s">
        <v>51</v>
      </c>
      <c r="AE40" s="56">
        <v>13363883</v>
      </c>
      <c r="AF40" s="56">
        <v>13455471.04</v>
      </c>
      <c r="AG40" s="54"/>
      <c r="AH40" s="55">
        <v>0.805479</v>
      </c>
      <c r="AJ40" s="39">
        <f t="shared" si="2"/>
        <v>3955906265.6072774</v>
      </c>
      <c r="AK40" s="39"/>
      <c r="AL40" s="39"/>
    </row>
    <row r="41" spans="1:38" ht="11.25" customHeight="1">
      <c r="A41" s="32" t="str">
        <f t="shared" si="0"/>
        <v>TREASURY BILLSYII2</v>
      </c>
      <c r="B41" s="32" t="str">
        <f t="shared" si="1"/>
        <v>YII2IN002021Z509</v>
      </c>
      <c r="C41" s="53">
        <v>44651</v>
      </c>
      <c r="D41" s="54" t="s">
        <v>89</v>
      </c>
      <c r="E41" s="54" t="s">
        <v>90</v>
      </c>
      <c r="F41" s="55">
        <v>271483</v>
      </c>
      <c r="G41" s="54" t="s">
        <v>203</v>
      </c>
      <c r="H41" s="54" t="s">
        <v>54</v>
      </c>
      <c r="I41" s="54" t="s">
        <v>204</v>
      </c>
      <c r="J41" s="56">
        <v>10770000</v>
      </c>
      <c r="K41" s="57">
        <v>95.99893499999999</v>
      </c>
      <c r="L41" s="56">
        <v>10339085.26</v>
      </c>
      <c r="M41" s="56">
        <v>4238.03</v>
      </c>
      <c r="N41" s="57">
        <v>95.9882</v>
      </c>
      <c r="O41" s="53">
        <v>44651</v>
      </c>
      <c r="P41" s="56">
        <v>10337929.14</v>
      </c>
      <c r="Q41" s="58">
        <v>-5394.15</v>
      </c>
      <c r="R41" s="59">
        <v>0.00555397</v>
      </c>
      <c r="S41" s="54"/>
      <c r="T41" s="56">
        <v>0</v>
      </c>
      <c r="U41" s="53"/>
      <c r="V41" s="53">
        <v>44987</v>
      </c>
      <c r="W41" s="53">
        <v>44987</v>
      </c>
      <c r="X41" s="54"/>
      <c r="Y41" s="54"/>
      <c r="Z41" s="54" t="s">
        <v>48</v>
      </c>
      <c r="AA41" s="54" t="s">
        <v>54</v>
      </c>
      <c r="AB41" s="54" t="s">
        <v>49</v>
      </c>
      <c r="AC41" s="54" t="s">
        <v>55</v>
      </c>
      <c r="AD41" s="54" t="s">
        <v>51</v>
      </c>
      <c r="AE41" s="56">
        <v>10339085.26</v>
      </c>
      <c r="AF41" s="56">
        <v>10337929.14</v>
      </c>
      <c r="AG41" s="54"/>
      <c r="AH41" s="55">
        <v>0.9205479999999999</v>
      </c>
      <c r="AJ41" s="39">
        <f t="shared" si="2"/>
        <v>3473544397.7985826</v>
      </c>
      <c r="AK41" s="39"/>
      <c r="AL41" s="39"/>
    </row>
    <row r="42" spans="1:38" ht="11.25" customHeight="1">
      <c r="A42" s="32" t="str">
        <f t="shared" si="0"/>
        <v>TERM DEPOSITSYII2</v>
      </c>
      <c r="B42" s="32" t="str">
        <f t="shared" si="1"/>
        <v>YII2IDIA00272190</v>
      </c>
      <c r="C42" s="53">
        <v>44651</v>
      </c>
      <c r="D42" s="54" t="s">
        <v>89</v>
      </c>
      <c r="E42" s="54" t="s">
        <v>90</v>
      </c>
      <c r="F42" s="55">
        <v>272190</v>
      </c>
      <c r="G42" s="54" t="s">
        <v>213</v>
      </c>
      <c r="H42" s="54" t="s">
        <v>52</v>
      </c>
      <c r="I42" s="54" t="s">
        <v>214</v>
      </c>
      <c r="J42" s="56">
        <v>25000000</v>
      </c>
      <c r="K42" s="57">
        <v>100</v>
      </c>
      <c r="L42" s="56">
        <v>25000000</v>
      </c>
      <c r="M42" s="56">
        <v>0</v>
      </c>
      <c r="N42" s="57">
        <v>100</v>
      </c>
      <c r="O42" s="53">
        <v>44651</v>
      </c>
      <c r="P42" s="56">
        <v>25000000</v>
      </c>
      <c r="Q42" s="58">
        <v>0</v>
      </c>
      <c r="R42" s="59">
        <v>0.01343105</v>
      </c>
      <c r="S42" s="54"/>
      <c r="T42" s="56">
        <v>74486.3</v>
      </c>
      <c r="U42" s="53">
        <v>44623</v>
      </c>
      <c r="V42" s="53">
        <v>44714</v>
      </c>
      <c r="W42" s="53">
        <v>44714</v>
      </c>
      <c r="X42" s="54"/>
      <c r="Y42" s="54"/>
      <c r="Z42" s="54" t="s">
        <v>48</v>
      </c>
      <c r="AA42" s="54" t="s">
        <v>52</v>
      </c>
      <c r="AB42" s="54" t="s">
        <v>49</v>
      </c>
      <c r="AC42" s="54" t="s">
        <v>53</v>
      </c>
      <c r="AD42" s="54" t="s">
        <v>51</v>
      </c>
      <c r="AE42" s="56">
        <v>25000000</v>
      </c>
      <c r="AF42" s="56">
        <v>25000000</v>
      </c>
      <c r="AG42" s="54"/>
      <c r="AH42" s="55">
        <v>0.17260299999999998</v>
      </c>
      <c r="AJ42" s="39">
        <f t="shared" si="2"/>
        <v>1575002374.9999998</v>
      </c>
      <c r="AK42" s="39"/>
      <c r="AL42" s="39"/>
    </row>
    <row r="43" spans="1:38" ht="11.25" customHeight="1">
      <c r="A43" s="32" t="str">
        <f t="shared" si="0"/>
        <v>TERM DEPOSITSYII2</v>
      </c>
      <c r="B43" s="32" t="str">
        <f t="shared" si="1"/>
        <v>YII2IDIA00272192</v>
      </c>
      <c r="C43" s="53">
        <v>44651</v>
      </c>
      <c r="D43" s="54" t="s">
        <v>89</v>
      </c>
      <c r="E43" s="54" t="s">
        <v>90</v>
      </c>
      <c r="F43" s="55">
        <v>272192</v>
      </c>
      <c r="G43" s="54" t="s">
        <v>215</v>
      </c>
      <c r="H43" s="54" t="s">
        <v>52</v>
      </c>
      <c r="I43" s="54" t="s">
        <v>216</v>
      </c>
      <c r="J43" s="56">
        <v>2800000</v>
      </c>
      <c r="K43" s="57">
        <v>100</v>
      </c>
      <c r="L43" s="56">
        <v>2800000</v>
      </c>
      <c r="M43" s="56">
        <v>0</v>
      </c>
      <c r="N43" s="57">
        <v>100</v>
      </c>
      <c r="O43" s="53">
        <v>44651</v>
      </c>
      <c r="P43" s="56">
        <v>2800000</v>
      </c>
      <c r="Q43" s="58">
        <v>0</v>
      </c>
      <c r="R43" s="59">
        <v>0.00150428</v>
      </c>
      <c r="S43" s="54"/>
      <c r="T43" s="56">
        <v>7786.3</v>
      </c>
      <c r="U43" s="53">
        <v>44623</v>
      </c>
      <c r="V43" s="53">
        <v>44714</v>
      </c>
      <c r="W43" s="53">
        <v>44714</v>
      </c>
      <c r="X43" s="54"/>
      <c r="Y43" s="54"/>
      <c r="Z43" s="54" t="s">
        <v>48</v>
      </c>
      <c r="AA43" s="54" t="s">
        <v>52</v>
      </c>
      <c r="AB43" s="54" t="s">
        <v>49</v>
      </c>
      <c r="AC43" s="54" t="s">
        <v>53</v>
      </c>
      <c r="AD43" s="54" t="s">
        <v>51</v>
      </c>
      <c r="AE43" s="56">
        <v>2800000</v>
      </c>
      <c r="AF43" s="56">
        <v>2800000</v>
      </c>
      <c r="AG43" s="54"/>
      <c r="AH43" s="55">
        <v>0.17260299999999998</v>
      </c>
      <c r="AJ43" s="39">
        <f t="shared" si="2"/>
        <v>176400265.99999997</v>
      </c>
      <c r="AK43" s="39"/>
      <c r="AL43" s="39"/>
    </row>
    <row r="44" spans="1:38" ht="11.25" customHeight="1">
      <c r="A44" s="32" t="str">
        <f t="shared" si="0"/>
        <v>TERM DEPOSITSYII2</v>
      </c>
      <c r="B44" s="32" t="str">
        <f t="shared" si="1"/>
        <v>YII2IDIA00273267</v>
      </c>
      <c r="C44" s="53">
        <v>44651</v>
      </c>
      <c r="D44" s="54" t="s">
        <v>89</v>
      </c>
      <c r="E44" s="54" t="s">
        <v>90</v>
      </c>
      <c r="F44" s="55">
        <v>273267</v>
      </c>
      <c r="G44" s="54" t="s">
        <v>217</v>
      </c>
      <c r="H44" s="54" t="s">
        <v>52</v>
      </c>
      <c r="I44" s="54" t="s">
        <v>218</v>
      </c>
      <c r="J44" s="56">
        <v>9350000</v>
      </c>
      <c r="K44" s="57">
        <v>100</v>
      </c>
      <c r="L44" s="56">
        <v>9350000</v>
      </c>
      <c r="M44" s="56">
        <v>0</v>
      </c>
      <c r="N44" s="57">
        <v>100</v>
      </c>
      <c r="O44" s="53">
        <v>44651</v>
      </c>
      <c r="P44" s="56">
        <v>9350000</v>
      </c>
      <c r="Q44" s="58">
        <v>0</v>
      </c>
      <c r="R44" s="59">
        <v>0.00502321</v>
      </c>
      <c r="S44" s="54"/>
      <c r="T44" s="56">
        <v>3842.47</v>
      </c>
      <c r="U44" s="53">
        <v>44648</v>
      </c>
      <c r="V44" s="53">
        <v>44739</v>
      </c>
      <c r="W44" s="53">
        <v>44739</v>
      </c>
      <c r="X44" s="54"/>
      <c r="Y44" s="54"/>
      <c r="Z44" s="54" t="s">
        <v>48</v>
      </c>
      <c r="AA44" s="54" t="s">
        <v>52</v>
      </c>
      <c r="AB44" s="54" t="s">
        <v>49</v>
      </c>
      <c r="AC44" s="54" t="s">
        <v>53</v>
      </c>
      <c r="AD44" s="54" t="s">
        <v>51</v>
      </c>
      <c r="AE44" s="56">
        <v>9350000</v>
      </c>
      <c r="AF44" s="56">
        <v>9350000</v>
      </c>
      <c r="AG44" s="54"/>
      <c r="AH44" s="55">
        <v>0.24109599999999998</v>
      </c>
      <c r="AJ44" s="39">
        <f t="shared" si="2"/>
        <v>822800374</v>
      </c>
      <c r="AK44" s="39"/>
      <c r="AL44" s="39"/>
    </row>
    <row r="45" spans="1:38" ht="11.25" customHeight="1">
      <c r="A45" s="32">
        <f t="shared" si="0"/>
      </c>
      <c r="B45" s="32">
        <f t="shared" si="1"/>
      </c>
      <c r="C45" s="53"/>
      <c r="D45" s="54"/>
      <c r="E45" s="54"/>
      <c r="F45" s="55"/>
      <c r="G45" s="54"/>
      <c r="H45" s="54"/>
      <c r="I45" s="54"/>
      <c r="J45" s="56"/>
      <c r="K45" s="57"/>
      <c r="L45" s="56"/>
      <c r="M45" s="56"/>
      <c r="N45" s="57"/>
      <c r="O45" s="53"/>
      <c r="P45" s="56"/>
      <c r="Q45" s="58"/>
      <c r="R45" s="59"/>
      <c r="S45" s="54"/>
      <c r="T45" s="56"/>
      <c r="U45" s="53"/>
      <c r="V45" s="53"/>
      <c r="W45" s="53"/>
      <c r="X45" s="54"/>
      <c r="Y45" s="54"/>
      <c r="Z45" s="54"/>
      <c r="AA45" s="54"/>
      <c r="AB45" s="54"/>
      <c r="AC45" s="54"/>
      <c r="AD45" s="54"/>
      <c r="AE45" s="56"/>
      <c r="AF45" s="56"/>
      <c r="AG45" s="54"/>
      <c r="AH45" s="55"/>
      <c r="AJ45" s="39">
        <f t="shared" si="2"/>
        <v>0</v>
      </c>
      <c r="AK45" s="39"/>
      <c r="AL45" s="39"/>
    </row>
    <row r="46" spans="1:38" ht="11.25" customHeight="1">
      <c r="A46" s="32">
        <f t="shared" si="0"/>
      </c>
      <c r="B46" s="32">
        <f t="shared" si="1"/>
      </c>
      <c r="C46" s="53"/>
      <c r="D46" s="54"/>
      <c r="E46" s="54"/>
      <c r="F46" s="55"/>
      <c r="G46" s="54"/>
      <c r="H46" s="54"/>
      <c r="I46" s="54"/>
      <c r="J46" s="56"/>
      <c r="K46" s="57"/>
      <c r="L46" s="56"/>
      <c r="M46" s="56"/>
      <c r="N46" s="57"/>
      <c r="O46" s="53"/>
      <c r="P46" s="56"/>
      <c r="Q46" s="58"/>
      <c r="R46" s="59"/>
      <c r="S46" s="54"/>
      <c r="T46" s="56"/>
      <c r="U46" s="53"/>
      <c r="V46" s="53"/>
      <c r="W46" s="53"/>
      <c r="X46" s="54"/>
      <c r="Y46" s="54"/>
      <c r="Z46" s="54"/>
      <c r="AA46" s="54"/>
      <c r="AB46" s="54"/>
      <c r="AC46" s="54"/>
      <c r="AD46" s="54"/>
      <c r="AE46" s="56"/>
      <c r="AF46" s="56"/>
      <c r="AG46" s="54"/>
      <c r="AH46" s="55"/>
      <c r="AJ46" s="39">
        <f t="shared" si="2"/>
        <v>0</v>
      </c>
      <c r="AK46" s="39"/>
      <c r="AL46" s="39"/>
    </row>
    <row r="47" spans="1:38" ht="11.25" customHeight="1">
      <c r="A47" s="32">
        <f t="shared" si="0"/>
      </c>
      <c r="B47" s="32">
        <f t="shared" si="1"/>
      </c>
      <c r="C47" s="53"/>
      <c r="D47" s="54"/>
      <c r="E47" s="54"/>
      <c r="F47" s="55"/>
      <c r="G47" s="54"/>
      <c r="H47" s="54"/>
      <c r="I47" s="54"/>
      <c r="J47" s="56"/>
      <c r="K47" s="57"/>
      <c r="L47" s="56"/>
      <c r="M47" s="56"/>
      <c r="N47" s="57"/>
      <c r="O47" s="53"/>
      <c r="P47" s="56"/>
      <c r="Q47" s="58"/>
      <c r="R47" s="59"/>
      <c r="S47" s="54"/>
      <c r="T47" s="56"/>
      <c r="U47" s="53"/>
      <c r="V47" s="53"/>
      <c r="W47" s="53"/>
      <c r="X47" s="54"/>
      <c r="Y47" s="54"/>
      <c r="Z47" s="54"/>
      <c r="AA47" s="54"/>
      <c r="AB47" s="54"/>
      <c r="AC47" s="54"/>
      <c r="AD47" s="54"/>
      <c r="AE47" s="56"/>
      <c r="AF47" s="56"/>
      <c r="AG47" s="54"/>
      <c r="AH47" s="55"/>
      <c r="AJ47" s="39">
        <f t="shared" si="2"/>
        <v>0</v>
      </c>
      <c r="AK47" s="39"/>
      <c r="AL47" s="39"/>
    </row>
    <row r="48" spans="1:38" ht="11.25" customHeight="1">
      <c r="A48" s="32">
        <f t="shared" si="0"/>
      </c>
      <c r="B48" s="32">
        <f t="shared" si="1"/>
      </c>
      <c r="C48" s="53"/>
      <c r="D48" s="54"/>
      <c r="E48" s="54"/>
      <c r="F48" s="55"/>
      <c r="G48" s="54"/>
      <c r="H48" s="54"/>
      <c r="I48" s="54"/>
      <c r="J48" s="56"/>
      <c r="K48" s="57"/>
      <c r="L48" s="56"/>
      <c r="M48" s="56"/>
      <c r="N48" s="57"/>
      <c r="O48" s="53"/>
      <c r="P48" s="56"/>
      <c r="Q48" s="58"/>
      <c r="R48" s="59"/>
      <c r="S48" s="54"/>
      <c r="T48" s="56"/>
      <c r="U48" s="53"/>
      <c r="V48" s="53"/>
      <c r="W48" s="53"/>
      <c r="X48" s="54"/>
      <c r="Y48" s="54"/>
      <c r="Z48" s="54"/>
      <c r="AA48" s="54"/>
      <c r="AB48" s="54"/>
      <c r="AC48" s="54"/>
      <c r="AD48" s="54"/>
      <c r="AE48" s="56"/>
      <c r="AF48" s="56"/>
      <c r="AG48" s="54"/>
      <c r="AH48" s="55"/>
      <c r="AJ48" s="39">
        <f t="shared" si="2"/>
        <v>0</v>
      </c>
      <c r="AK48" s="39"/>
      <c r="AL48" s="39"/>
    </row>
    <row r="49" spans="1:38" ht="11.25" customHeight="1">
      <c r="A49" s="32">
        <f t="shared" si="0"/>
      </c>
      <c r="B49" s="32">
        <f t="shared" si="1"/>
      </c>
      <c r="C49" s="53"/>
      <c r="D49" s="54"/>
      <c r="E49" s="54"/>
      <c r="F49" s="55"/>
      <c r="G49" s="54"/>
      <c r="H49" s="54"/>
      <c r="I49" s="54"/>
      <c r="J49" s="56"/>
      <c r="K49" s="57"/>
      <c r="L49" s="56"/>
      <c r="M49" s="56"/>
      <c r="N49" s="57"/>
      <c r="O49" s="53"/>
      <c r="P49" s="56"/>
      <c r="Q49" s="58"/>
      <c r="R49" s="59"/>
      <c r="S49" s="54"/>
      <c r="T49" s="56"/>
      <c r="U49" s="53"/>
      <c r="V49" s="53"/>
      <c r="W49" s="53"/>
      <c r="X49" s="54"/>
      <c r="Y49" s="54"/>
      <c r="Z49" s="54"/>
      <c r="AA49" s="54"/>
      <c r="AB49" s="54"/>
      <c r="AC49" s="54"/>
      <c r="AD49" s="54"/>
      <c r="AE49" s="56"/>
      <c r="AF49" s="56"/>
      <c r="AG49" s="54"/>
      <c r="AH49" s="55"/>
      <c r="AJ49" s="39">
        <f t="shared" si="2"/>
        <v>0</v>
      </c>
      <c r="AK49" s="39"/>
      <c r="AL49" s="39"/>
    </row>
    <row r="50" spans="3:38" ht="11.25" customHeight="1">
      <c r="C50" s="53"/>
      <c r="D50" s="54"/>
      <c r="E50" s="54"/>
      <c r="F50" s="55"/>
      <c r="G50" s="54"/>
      <c r="H50" s="54"/>
      <c r="I50" s="54"/>
      <c r="J50" s="56"/>
      <c r="K50" s="57"/>
      <c r="L50" s="56"/>
      <c r="M50" s="56"/>
      <c r="N50" s="57"/>
      <c r="O50" s="53"/>
      <c r="P50" s="56"/>
      <c r="Q50" s="58"/>
      <c r="R50" s="59"/>
      <c r="S50" s="54"/>
      <c r="T50" s="56"/>
      <c r="U50" s="53"/>
      <c r="V50" s="53"/>
      <c r="W50" s="53"/>
      <c r="X50" s="54"/>
      <c r="Y50" s="54"/>
      <c r="Z50" s="54"/>
      <c r="AA50" s="54"/>
      <c r="AB50" s="54"/>
      <c r="AC50" s="54"/>
      <c r="AD50" s="54"/>
      <c r="AE50" s="56"/>
      <c r="AF50" s="56"/>
      <c r="AG50" s="54"/>
      <c r="AH50" s="55"/>
      <c r="AJ50" s="39">
        <f t="shared" si="2"/>
        <v>0</v>
      </c>
      <c r="AK50" s="39"/>
      <c r="AL50" s="39"/>
    </row>
    <row r="51" spans="3:38" ht="11.25" customHeight="1">
      <c r="C51" s="53"/>
      <c r="D51" s="54"/>
      <c r="E51" s="54"/>
      <c r="F51" s="55"/>
      <c r="G51" s="54"/>
      <c r="H51" s="54"/>
      <c r="I51" s="54"/>
      <c r="J51" s="56"/>
      <c r="K51" s="57"/>
      <c r="L51" s="56"/>
      <c r="M51" s="56"/>
      <c r="N51" s="57"/>
      <c r="O51" s="53"/>
      <c r="P51" s="56"/>
      <c r="Q51" s="58"/>
      <c r="R51" s="59"/>
      <c r="S51" s="54"/>
      <c r="T51" s="56"/>
      <c r="U51" s="53"/>
      <c r="V51" s="53"/>
      <c r="W51" s="53"/>
      <c r="X51" s="54"/>
      <c r="Y51" s="54"/>
      <c r="Z51" s="54"/>
      <c r="AA51" s="54"/>
      <c r="AB51" s="54"/>
      <c r="AC51" s="54"/>
      <c r="AD51" s="54"/>
      <c r="AE51" s="56"/>
      <c r="AF51" s="56"/>
      <c r="AG51" s="54"/>
      <c r="AH51" s="55"/>
      <c r="AJ51" s="39">
        <f t="shared" si="2"/>
        <v>0</v>
      </c>
      <c r="AK51" s="39"/>
      <c r="AL51" s="39"/>
    </row>
    <row r="52" spans="3:38" ht="11.25" customHeight="1">
      <c r="C52" s="53"/>
      <c r="D52" s="54"/>
      <c r="E52" s="54"/>
      <c r="F52" s="55"/>
      <c r="G52" s="54"/>
      <c r="H52" s="54"/>
      <c r="I52" s="54"/>
      <c r="J52" s="56"/>
      <c r="K52" s="57"/>
      <c r="L52" s="56"/>
      <c r="M52" s="56"/>
      <c r="N52" s="57"/>
      <c r="O52" s="53"/>
      <c r="P52" s="56"/>
      <c r="Q52" s="58"/>
      <c r="R52" s="59"/>
      <c r="S52" s="54"/>
      <c r="T52" s="56"/>
      <c r="U52" s="53"/>
      <c r="V52" s="53"/>
      <c r="W52" s="53"/>
      <c r="X52" s="54"/>
      <c r="Y52" s="54"/>
      <c r="Z52" s="54"/>
      <c r="AA52" s="54"/>
      <c r="AB52" s="54"/>
      <c r="AC52" s="54"/>
      <c r="AD52" s="54"/>
      <c r="AE52" s="56"/>
      <c r="AF52" s="56"/>
      <c r="AG52" s="54"/>
      <c r="AH52" s="55"/>
      <c r="AJ52" s="39">
        <f t="shared" si="2"/>
        <v>0</v>
      </c>
      <c r="AK52" s="39"/>
      <c r="AL52" s="39"/>
    </row>
    <row r="53" spans="3:38" ht="11.25" customHeight="1">
      <c r="C53" s="53"/>
      <c r="D53" s="54"/>
      <c r="E53" s="54"/>
      <c r="F53" s="55"/>
      <c r="G53" s="54"/>
      <c r="H53" s="54"/>
      <c r="I53" s="54"/>
      <c r="J53" s="56"/>
      <c r="K53" s="57"/>
      <c r="L53" s="56"/>
      <c r="M53" s="56"/>
      <c r="N53" s="57"/>
      <c r="O53" s="53"/>
      <c r="P53" s="56"/>
      <c r="Q53" s="58"/>
      <c r="R53" s="59"/>
      <c r="S53" s="54"/>
      <c r="T53" s="56"/>
      <c r="U53" s="53"/>
      <c r="V53" s="53"/>
      <c r="W53" s="53"/>
      <c r="X53" s="54"/>
      <c r="Y53" s="54"/>
      <c r="Z53" s="54"/>
      <c r="AA53" s="54"/>
      <c r="AB53" s="54"/>
      <c r="AC53" s="54"/>
      <c r="AD53" s="54"/>
      <c r="AE53" s="56"/>
      <c r="AF53" s="56"/>
      <c r="AG53" s="54"/>
      <c r="AH53" s="55"/>
      <c r="AJ53" s="39">
        <f t="shared" si="2"/>
        <v>0</v>
      </c>
      <c r="AK53" s="39"/>
      <c r="AL53" s="39"/>
    </row>
    <row r="54" spans="3:38" ht="11.25" customHeight="1">
      <c r="C54" s="53"/>
      <c r="D54" s="54"/>
      <c r="E54" s="54"/>
      <c r="F54" s="55"/>
      <c r="G54" s="54"/>
      <c r="H54" s="54"/>
      <c r="I54" s="54"/>
      <c r="J54" s="56"/>
      <c r="K54" s="57"/>
      <c r="L54" s="56"/>
      <c r="M54" s="56"/>
      <c r="N54" s="57"/>
      <c r="O54" s="53"/>
      <c r="P54" s="56"/>
      <c r="Q54" s="58"/>
      <c r="R54" s="59"/>
      <c r="S54" s="54"/>
      <c r="T54" s="56"/>
      <c r="U54" s="53"/>
      <c r="V54" s="53"/>
      <c r="W54" s="53"/>
      <c r="X54" s="54"/>
      <c r="Y54" s="54"/>
      <c r="Z54" s="54"/>
      <c r="AA54" s="54"/>
      <c r="AB54" s="54"/>
      <c r="AC54" s="54"/>
      <c r="AD54" s="54"/>
      <c r="AE54" s="56"/>
      <c r="AF54" s="56"/>
      <c r="AG54" s="54"/>
      <c r="AH54" s="55"/>
      <c r="AJ54" s="39">
        <f t="shared" si="2"/>
        <v>0</v>
      </c>
      <c r="AK54" s="39"/>
      <c r="AL54" s="39"/>
    </row>
    <row r="55" spans="3:38" ht="11.25" customHeight="1">
      <c r="C55" s="53"/>
      <c r="D55" s="54"/>
      <c r="E55" s="54"/>
      <c r="F55" s="55"/>
      <c r="G55" s="54"/>
      <c r="H55" s="54"/>
      <c r="I55" s="54"/>
      <c r="J55" s="56"/>
      <c r="K55" s="57"/>
      <c r="L55" s="56"/>
      <c r="M55" s="56"/>
      <c r="N55" s="57"/>
      <c r="O55" s="53"/>
      <c r="P55" s="56"/>
      <c r="Q55" s="58"/>
      <c r="R55" s="59"/>
      <c r="S55" s="54"/>
      <c r="T55" s="56"/>
      <c r="U55" s="53"/>
      <c r="V55" s="53"/>
      <c r="W55" s="53"/>
      <c r="X55" s="54"/>
      <c r="Y55" s="54"/>
      <c r="Z55" s="54"/>
      <c r="AA55" s="54"/>
      <c r="AB55" s="54"/>
      <c r="AC55" s="54"/>
      <c r="AD55" s="54"/>
      <c r="AE55" s="56"/>
      <c r="AF55" s="56"/>
      <c r="AG55" s="54"/>
      <c r="AH55" s="55"/>
      <c r="AJ55" s="39">
        <f t="shared" si="2"/>
        <v>0</v>
      </c>
      <c r="AK55" s="39"/>
      <c r="AL55" s="39"/>
    </row>
    <row r="56" spans="3:38" ht="11.25" customHeight="1">
      <c r="C56" s="53"/>
      <c r="D56" s="54"/>
      <c r="E56" s="54"/>
      <c r="F56" s="55"/>
      <c r="G56" s="54"/>
      <c r="H56" s="54"/>
      <c r="I56" s="54"/>
      <c r="J56" s="56"/>
      <c r="K56" s="57"/>
      <c r="L56" s="56"/>
      <c r="M56" s="56"/>
      <c r="N56" s="57"/>
      <c r="O56" s="53"/>
      <c r="P56" s="56"/>
      <c r="Q56" s="58"/>
      <c r="R56" s="59"/>
      <c r="S56" s="54"/>
      <c r="T56" s="56"/>
      <c r="U56" s="53"/>
      <c r="V56" s="53"/>
      <c r="W56" s="53"/>
      <c r="X56" s="54"/>
      <c r="Y56" s="54"/>
      <c r="Z56" s="54"/>
      <c r="AA56" s="54"/>
      <c r="AB56" s="54"/>
      <c r="AC56" s="54"/>
      <c r="AD56" s="54"/>
      <c r="AE56" s="56"/>
      <c r="AF56" s="56"/>
      <c r="AG56" s="54"/>
      <c r="AH56" s="55"/>
      <c r="AJ56" s="39">
        <f t="shared" si="2"/>
        <v>0</v>
      </c>
      <c r="AK56" s="39"/>
      <c r="AL56" s="39"/>
    </row>
    <row r="57" spans="3:38" ht="11.25" customHeight="1">
      <c r="C57" s="53"/>
      <c r="D57" s="54"/>
      <c r="E57" s="54"/>
      <c r="F57" s="55"/>
      <c r="G57" s="54"/>
      <c r="H57" s="54"/>
      <c r="I57" s="54"/>
      <c r="J57" s="56"/>
      <c r="K57" s="57"/>
      <c r="L57" s="56"/>
      <c r="M57" s="56"/>
      <c r="N57" s="57"/>
      <c r="O57" s="53"/>
      <c r="P57" s="56"/>
      <c r="Q57" s="58"/>
      <c r="R57" s="59"/>
      <c r="S57" s="54"/>
      <c r="T57" s="56"/>
      <c r="U57" s="53"/>
      <c r="V57" s="53"/>
      <c r="W57" s="53"/>
      <c r="X57" s="54"/>
      <c r="Y57" s="54"/>
      <c r="Z57" s="54"/>
      <c r="AA57" s="54"/>
      <c r="AB57" s="54"/>
      <c r="AC57" s="54"/>
      <c r="AD57" s="54"/>
      <c r="AE57" s="56"/>
      <c r="AF57" s="56"/>
      <c r="AG57" s="54"/>
      <c r="AH57" s="55"/>
      <c r="AJ57" s="39">
        <f t="shared" si="2"/>
        <v>0</v>
      </c>
      <c r="AK57" s="39"/>
      <c r="AL57" s="39"/>
    </row>
    <row r="58" spans="3:38" ht="11.25" customHeight="1">
      <c r="C58" s="53"/>
      <c r="D58" s="54"/>
      <c r="E58" s="54"/>
      <c r="F58" s="55"/>
      <c r="G58" s="54"/>
      <c r="H58" s="54"/>
      <c r="I58" s="54"/>
      <c r="J58" s="56"/>
      <c r="K58" s="57"/>
      <c r="L58" s="56"/>
      <c r="M58" s="56"/>
      <c r="N58" s="57"/>
      <c r="O58" s="53"/>
      <c r="P58" s="56"/>
      <c r="Q58" s="58"/>
      <c r="R58" s="59"/>
      <c r="S58" s="54"/>
      <c r="T58" s="56"/>
      <c r="U58" s="53"/>
      <c r="V58" s="53"/>
      <c r="W58" s="53"/>
      <c r="X58" s="54"/>
      <c r="Y58" s="54"/>
      <c r="Z58" s="54"/>
      <c r="AA58" s="54"/>
      <c r="AB58" s="54"/>
      <c r="AC58" s="54"/>
      <c r="AD58" s="54"/>
      <c r="AE58" s="56"/>
      <c r="AF58" s="56"/>
      <c r="AG58" s="54"/>
      <c r="AH58" s="55"/>
      <c r="AJ58" s="39">
        <f t="shared" si="2"/>
        <v>0</v>
      </c>
      <c r="AK58" s="39"/>
      <c r="AL58" s="39"/>
    </row>
    <row r="59" spans="3:38" ht="11.25" customHeight="1">
      <c r="C59" s="34"/>
      <c r="J59" s="35"/>
      <c r="K59" s="35"/>
      <c r="L59" s="35"/>
      <c r="M59" s="35"/>
      <c r="N59" s="35"/>
      <c r="O59" s="34"/>
      <c r="P59" s="36"/>
      <c r="Q59" s="36"/>
      <c r="R59" s="37"/>
      <c r="T59" s="35"/>
      <c r="U59" s="34"/>
      <c r="V59" s="34"/>
      <c r="W59" s="34"/>
      <c r="AE59" s="35"/>
      <c r="AF59" s="35"/>
      <c r="AJ59" s="39">
        <f t="shared" si="2"/>
        <v>0</v>
      </c>
      <c r="AK59" s="39"/>
      <c r="AL59" s="39"/>
    </row>
    <row r="60" spans="3:38" ht="11.25" customHeight="1">
      <c r="C60" s="34"/>
      <c r="J60" s="35"/>
      <c r="K60" s="35"/>
      <c r="L60" s="35"/>
      <c r="M60" s="35"/>
      <c r="N60" s="35"/>
      <c r="O60" s="34"/>
      <c r="P60" s="36"/>
      <c r="Q60" s="36"/>
      <c r="R60" s="37"/>
      <c r="T60" s="35"/>
      <c r="U60" s="34"/>
      <c r="V60" s="34"/>
      <c r="W60" s="34"/>
      <c r="AE60" s="35"/>
      <c r="AF60" s="35"/>
      <c r="AJ60" s="39">
        <f t="shared" si="2"/>
        <v>0</v>
      </c>
      <c r="AK60" s="39"/>
      <c r="AL60" s="39"/>
    </row>
    <row r="61" spans="3:38" ht="11.25" customHeight="1">
      <c r="C61" s="34"/>
      <c r="J61" s="35"/>
      <c r="K61" s="35"/>
      <c r="L61" s="35"/>
      <c r="M61" s="35"/>
      <c r="N61" s="35"/>
      <c r="O61" s="34"/>
      <c r="P61" s="36"/>
      <c r="Q61" s="36"/>
      <c r="R61" s="37"/>
      <c r="T61" s="35"/>
      <c r="U61" s="34"/>
      <c r="V61" s="34"/>
      <c r="W61" s="34"/>
      <c r="AE61" s="35"/>
      <c r="AF61" s="35"/>
      <c r="AJ61" s="39">
        <f t="shared" si="2"/>
        <v>0</v>
      </c>
      <c r="AK61" s="39"/>
      <c r="AL61" s="39"/>
    </row>
    <row r="62" spans="3:38" ht="11.25" customHeight="1">
      <c r="C62" s="34"/>
      <c r="J62" s="35"/>
      <c r="K62" s="35"/>
      <c r="L62" s="35"/>
      <c r="M62" s="35"/>
      <c r="N62" s="35"/>
      <c r="O62" s="34"/>
      <c r="P62" s="36"/>
      <c r="Q62" s="36"/>
      <c r="R62" s="37"/>
      <c r="T62" s="35"/>
      <c r="U62" s="34"/>
      <c r="V62" s="34"/>
      <c r="W62" s="34"/>
      <c r="AE62" s="35"/>
      <c r="AF62" s="35"/>
      <c r="AJ62" s="39">
        <f t="shared" si="2"/>
        <v>0</v>
      </c>
      <c r="AK62" s="39"/>
      <c r="AL62" s="39"/>
    </row>
    <row r="63" spans="3:38" ht="11.25" customHeight="1">
      <c r="C63" s="34"/>
      <c r="J63" s="35"/>
      <c r="K63" s="35"/>
      <c r="L63" s="35"/>
      <c r="M63" s="35"/>
      <c r="N63" s="35"/>
      <c r="O63" s="34"/>
      <c r="P63" s="36"/>
      <c r="Q63" s="36"/>
      <c r="R63" s="37"/>
      <c r="T63" s="35"/>
      <c r="U63" s="34"/>
      <c r="V63" s="34"/>
      <c r="W63" s="34"/>
      <c r="AE63" s="35"/>
      <c r="AF63" s="35"/>
      <c r="AJ63" s="39">
        <f t="shared" si="2"/>
        <v>0</v>
      </c>
      <c r="AK63" s="39"/>
      <c r="AL63" s="39"/>
    </row>
    <row r="64" spans="3:38" ht="11.25" customHeight="1">
      <c r="C64" s="34"/>
      <c r="J64" s="35"/>
      <c r="K64" s="35"/>
      <c r="L64" s="35"/>
      <c r="M64" s="35"/>
      <c r="N64" s="35"/>
      <c r="O64" s="34"/>
      <c r="P64" s="36"/>
      <c r="Q64" s="36"/>
      <c r="R64" s="37"/>
      <c r="T64" s="35"/>
      <c r="U64" s="34"/>
      <c r="V64" s="34"/>
      <c r="W64" s="34"/>
      <c r="AE64" s="35"/>
      <c r="AF64" s="35"/>
      <c r="AJ64" s="39">
        <f t="shared" si="2"/>
        <v>0</v>
      </c>
      <c r="AK64" s="39"/>
      <c r="AL64" s="39"/>
    </row>
    <row r="65" spans="3:38" ht="11.25" customHeight="1">
      <c r="C65" s="34"/>
      <c r="J65" s="35"/>
      <c r="K65" s="35"/>
      <c r="L65" s="35"/>
      <c r="M65" s="35"/>
      <c r="N65" s="35"/>
      <c r="O65" s="34"/>
      <c r="P65" s="36"/>
      <c r="Q65" s="36"/>
      <c r="R65" s="37"/>
      <c r="T65" s="35"/>
      <c r="U65" s="34"/>
      <c r="V65" s="34"/>
      <c r="W65" s="34"/>
      <c r="AE65" s="35"/>
      <c r="AF65" s="35"/>
      <c r="AJ65" s="39">
        <f t="shared" si="2"/>
        <v>0</v>
      </c>
      <c r="AK65" s="39"/>
      <c r="AL65" s="39"/>
    </row>
    <row r="66" spans="3:38" ht="11.25" customHeight="1">
      <c r="C66" s="34"/>
      <c r="J66" s="35"/>
      <c r="K66" s="35"/>
      <c r="L66" s="35"/>
      <c r="M66" s="35"/>
      <c r="N66" s="35"/>
      <c r="O66" s="34"/>
      <c r="P66" s="36"/>
      <c r="Q66" s="36"/>
      <c r="R66" s="37"/>
      <c r="T66" s="35"/>
      <c r="U66" s="34"/>
      <c r="V66" s="34"/>
      <c r="W66" s="34"/>
      <c r="AE66" s="35"/>
      <c r="AF66" s="35"/>
      <c r="AJ66" s="39">
        <f t="shared" si="2"/>
        <v>0</v>
      </c>
      <c r="AK66" s="39"/>
      <c r="AL66" s="39"/>
    </row>
    <row r="67" spans="3:38" ht="11.25" customHeight="1">
      <c r="C67" s="34"/>
      <c r="J67" s="35"/>
      <c r="K67" s="35"/>
      <c r="L67" s="35"/>
      <c r="M67" s="35"/>
      <c r="N67" s="35"/>
      <c r="O67" s="34"/>
      <c r="P67" s="36"/>
      <c r="Q67" s="36"/>
      <c r="R67" s="37"/>
      <c r="T67" s="35"/>
      <c r="U67" s="34"/>
      <c r="V67" s="34"/>
      <c r="W67" s="34"/>
      <c r="AE67" s="35"/>
      <c r="AF67" s="35"/>
      <c r="AJ67" s="39">
        <f t="shared" si="2"/>
        <v>0</v>
      </c>
      <c r="AK67" s="39"/>
      <c r="AL67" s="39"/>
    </row>
    <row r="68" spans="3:38" ht="11.25" customHeight="1">
      <c r="C68" s="34"/>
      <c r="J68" s="35"/>
      <c r="K68" s="35"/>
      <c r="L68" s="35"/>
      <c r="M68" s="35"/>
      <c r="N68" s="35"/>
      <c r="O68" s="34"/>
      <c r="P68" s="36"/>
      <c r="Q68" s="36"/>
      <c r="R68" s="37"/>
      <c r="T68" s="35"/>
      <c r="U68" s="34"/>
      <c r="V68" s="34"/>
      <c r="W68" s="34"/>
      <c r="AE68" s="35"/>
      <c r="AF68" s="35"/>
      <c r="AJ68" s="39">
        <f t="shared" si="2"/>
        <v>0</v>
      </c>
      <c r="AK68" s="39"/>
      <c r="AL68" s="39"/>
    </row>
    <row r="69" spans="3:38" ht="11.25" customHeight="1">
      <c r="C69" s="34"/>
      <c r="J69" s="35"/>
      <c r="K69" s="35"/>
      <c r="L69" s="35"/>
      <c r="M69" s="35"/>
      <c r="N69" s="35"/>
      <c r="O69" s="34"/>
      <c r="P69" s="36"/>
      <c r="Q69" s="36"/>
      <c r="R69" s="37"/>
      <c r="T69" s="35"/>
      <c r="U69" s="34"/>
      <c r="V69" s="34"/>
      <c r="W69" s="34"/>
      <c r="AE69" s="35"/>
      <c r="AF69" s="35"/>
      <c r="AJ69" s="39">
        <f aca="true" t="shared" si="3" ref="AJ69:AJ77">+AF69*(AH69*365)</f>
        <v>0</v>
      </c>
      <c r="AK69" s="39"/>
      <c r="AL69" s="39"/>
    </row>
    <row r="70" spans="3:38" ht="11.25" customHeight="1">
      <c r="C70" s="34"/>
      <c r="J70" s="35"/>
      <c r="K70" s="35"/>
      <c r="L70" s="35"/>
      <c r="M70" s="35"/>
      <c r="N70" s="35"/>
      <c r="O70" s="34"/>
      <c r="P70" s="36"/>
      <c r="Q70" s="36"/>
      <c r="R70" s="37"/>
      <c r="T70" s="35"/>
      <c r="U70" s="34"/>
      <c r="V70" s="34"/>
      <c r="W70" s="34"/>
      <c r="AE70" s="35"/>
      <c r="AF70" s="35"/>
      <c r="AJ70" s="39">
        <f t="shared" si="3"/>
        <v>0</v>
      </c>
      <c r="AK70" s="39"/>
      <c r="AL70" s="39"/>
    </row>
    <row r="71" spans="3:38" ht="11.25" customHeight="1">
      <c r="C71" s="34"/>
      <c r="J71" s="35"/>
      <c r="K71" s="35"/>
      <c r="L71" s="35"/>
      <c r="M71" s="35"/>
      <c r="N71" s="35"/>
      <c r="O71" s="34"/>
      <c r="P71" s="36"/>
      <c r="Q71" s="36"/>
      <c r="R71" s="37"/>
      <c r="T71" s="35"/>
      <c r="U71" s="34"/>
      <c r="V71" s="34"/>
      <c r="W71" s="34"/>
      <c r="AE71" s="35"/>
      <c r="AF71" s="35"/>
      <c r="AJ71" s="39">
        <f t="shared" si="3"/>
        <v>0</v>
      </c>
      <c r="AK71" s="39"/>
      <c r="AL71" s="39"/>
    </row>
    <row r="72" spans="3:38" ht="11.25" customHeight="1">
      <c r="C72" s="34"/>
      <c r="J72" s="35"/>
      <c r="K72" s="35"/>
      <c r="L72" s="35"/>
      <c r="M72" s="35"/>
      <c r="N72" s="35"/>
      <c r="O72" s="34"/>
      <c r="P72" s="36"/>
      <c r="Q72" s="36"/>
      <c r="R72" s="37"/>
      <c r="T72" s="35"/>
      <c r="U72" s="34"/>
      <c r="V72" s="34"/>
      <c r="W72" s="34"/>
      <c r="AE72" s="35"/>
      <c r="AF72" s="35"/>
      <c r="AJ72" s="39">
        <f t="shared" si="3"/>
        <v>0</v>
      </c>
      <c r="AK72" s="39"/>
      <c r="AL72" s="39"/>
    </row>
    <row r="73" spans="3:38" ht="11.25" customHeight="1">
      <c r="C73" s="34"/>
      <c r="J73" s="35"/>
      <c r="K73" s="35"/>
      <c r="L73" s="35"/>
      <c r="M73" s="35"/>
      <c r="N73" s="35"/>
      <c r="O73" s="34"/>
      <c r="P73" s="36"/>
      <c r="Q73" s="36"/>
      <c r="R73" s="37"/>
      <c r="T73" s="35"/>
      <c r="U73" s="34"/>
      <c r="V73" s="34"/>
      <c r="W73" s="34"/>
      <c r="AE73" s="35"/>
      <c r="AF73" s="35"/>
      <c r="AJ73" s="39">
        <f t="shared" si="3"/>
        <v>0</v>
      </c>
      <c r="AK73" s="39"/>
      <c r="AL73" s="39"/>
    </row>
    <row r="74" spans="3:38" ht="11.25" customHeight="1">
      <c r="C74" s="34"/>
      <c r="J74" s="35"/>
      <c r="K74" s="35"/>
      <c r="L74" s="35"/>
      <c r="M74" s="35"/>
      <c r="N74" s="35"/>
      <c r="O74" s="34"/>
      <c r="P74" s="36"/>
      <c r="Q74" s="36"/>
      <c r="R74" s="37"/>
      <c r="T74" s="35"/>
      <c r="U74" s="34"/>
      <c r="V74" s="34"/>
      <c r="W74" s="34"/>
      <c r="AE74" s="35"/>
      <c r="AF74" s="35"/>
      <c r="AJ74" s="39">
        <f t="shared" si="3"/>
        <v>0</v>
      </c>
      <c r="AK74" s="39"/>
      <c r="AL74" s="39"/>
    </row>
    <row r="75" spans="3:38" ht="11.25" customHeight="1">
      <c r="C75" s="34"/>
      <c r="J75" s="35"/>
      <c r="K75" s="35"/>
      <c r="L75" s="35"/>
      <c r="M75" s="35"/>
      <c r="N75" s="35"/>
      <c r="O75" s="34"/>
      <c r="P75" s="36"/>
      <c r="Q75" s="36"/>
      <c r="R75" s="37"/>
      <c r="T75" s="35"/>
      <c r="U75" s="34"/>
      <c r="V75" s="34"/>
      <c r="W75" s="34"/>
      <c r="AE75" s="35"/>
      <c r="AF75" s="35"/>
      <c r="AJ75" s="39">
        <f t="shared" si="3"/>
        <v>0</v>
      </c>
      <c r="AK75" s="39"/>
      <c r="AL75" s="39"/>
    </row>
    <row r="76" spans="3:38" ht="11.25" customHeight="1">
      <c r="C76" s="34"/>
      <c r="J76" s="35"/>
      <c r="K76" s="35"/>
      <c r="L76" s="35"/>
      <c r="M76" s="35"/>
      <c r="N76" s="35"/>
      <c r="O76" s="34"/>
      <c r="P76" s="36"/>
      <c r="Q76" s="36"/>
      <c r="R76" s="37"/>
      <c r="T76" s="35"/>
      <c r="U76" s="34"/>
      <c r="V76" s="34"/>
      <c r="W76" s="34"/>
      <c r="AE76" s="35"/>
      <c r="AF76" s="35"/>
      <c r="AJ76" s="39">
        <f t="shared" si="3"/>
        <v>0</v>
      </c>
      <c r="AK76" s="39"/>
      <c r="AL76" s="39"/>
    </row>
    <row r="77" spans="3:38" ht="11.25" customHeight="1">
      <c r="C77" s="34"/>
      <c r="J77" s="35"/>
      <c r="K77" s="35"/>
      <c r="L77" s="35"/>
      <c r="M77" s="35"/>
      <c r="N77" s="35"/>
      <c r="O77" s="34"/>
      <c r="P77" s="36"/>
      <c r="Q77" s="36"/>
      <c r="R77" s="37"/>
      <c r="T77" s="35"/>
      <c r="U77" s="34"/>
      <c r="V77" s="34"/>
      <c r="W77" s="34"/>
      <c r="AE77" s="35"/>
      <c r="AF77" s="35"/>
      <c r="AJ77" s="39">
        <f t="shared" si="3"/>
        <v>0</v>
      </c>
      <c r="AK77" s="39"/>
      <c r="AL77" s="39"/>
    </row>
    <row r="78" spans="3:38" ht="11.25" customHeight="1">
      <c r="C78" s="34"/>
      <c r="J78" s="35"/>
      <c r="K78" s="35"/>
      <c r="L78" s="35"/>
      <c r="M78" s="35"/>
      <c r="N78" s="35"/>
      <c r="O78" s="34"/>
      <c r="P78" s="36"/>
      <c r="Q78" s="36"/>
      <c r="R78" s="37"/>
      <c r="T78" s="35"/>
      <c r="U78" s="34"/>
      <c r="V78" s="34"/>
      <c r="W78" s="34"/>
      <c r="AE78" s="35"/>
      <c r="AF78" s="35"/>
      <c r="AJ78" s="39"/>
      <c r="AK78" s="39"/>
      <c r="AL78" s="39"/>
    </row>
    <row r="79" spans="3:38" ht="11.25" customHeight="1">
      <c r="C79" s="34"/>
      <c r="J79" s="35"/>
      <c r="K79" s="35"/>
      <c r="L79" s="35"/>
      <c r="M79" s="35"/>
      <c r="N79" s="35"/>
      <c r="O79" s="34"/>
      <c r="P79" s="36"/>
      <c r="Q79" s="36"/>
      <c r="R79" s="37"/>
      <c r="T79" s="35"/>
      <c r="U79" s="34"/>
      <c r="V79" s="34"/>
      <c r="W79" s="34"/>
      <c r="AE79" s="35"/>
      <c r="AF79" s="35"/>
      <c r="AJ79" s="39"/>
      <c r="AK79" s="39"/>
      <c r="AL79" s="39"/>
    </row>
    <row r="80" spans="3:38" ht="11.25" customHeight="1">
      <c r="C80" s="34"/>
      <c r="J80" s="35"/>
      <c r="K80" s="35"/>
      <c r="L80" s="35"/>
      <c r="M80" s="35"/>
      <c r="N80" s="35"/>
      <c r="O80" s="34"/>
      <c r="P80" s="36"/>
      <c r="Q80" s="36"/>
      <c r="R80" s="37"/>
      <c r="T80" s="35"/>
      <c r="U80" s="34"/>
      <c r="V80" s="34"/>
      <c r="W80" s="34"/>
      <c r="AE80" s="35"/>
      <c r="AF80" s="35"/>
      <c r="AJ80" s="39"/>
      <c r="AK80" s="39"/>
      <c r="AL80" s="39"/>
    </row>
    <row r="81" spans="3:38" ht="11.25" customHeight="1">
      <c r="C81" s="34"/>
      <c r="J81" s="35"/>
      <c r="K81" s="35"/>
      <c r="L81" s="35"/>
      <c r="M81" s="35"/>
      <c r="N81" s="35"/>
      <c r="O81" s="34"/>
      <c r="P81" s="36"/>
      <c r="Q81" s="36"/>
      <c r="R81" s="37"/>
      <c r="T81" s="35"/>
      <c r="U81" s="34"/>
      <c r="V81" s="34"/>
      <c r="W81" s="34"/>
      <c r="AE81" s="35"/>
      <c r="AF81" s="35"/>
      <c r="AJ81" s="39"/>
      <c r="AK81" s="39"/>
      <c r="AL81" s="39"/>
    </row>
    <row r="82" spans="3:38" ht="11.25" customHeight="1">
      <c r="C82" s="34"/>
      <c r="J82" s="35"/>
      <c r="K82" s="35"/>
      <c r="L82" s="35"/>
      <c r="M82" s="35"/>
      <c r="N82" s="35"/>
      <c r="O82" s="34"/>
      <c r="P82" s="36"/>
      <c r="Q82" s="36"/>
      <c r="R82" s="37"/>
      <c r="T82" s="35"/>
      <c r="U82" s="34"/>
      <c r="V82" s="34"/>
      <c r="W82" s="34"/>
      <c r="AE82" s="35"/>
      <c r="AF82" s="35"/>
      <c r="AJ82" s="39"/>
      <c r="AK82" s="39"/>
      <c r="AL82" s="39"/>
    </row>
    <row r="83" spans="3:38" ht="11.25" customHeight="1">
      <c r="C83" s="34"/>
      <c r="J83" s="35"/>
      <c r="K83" s="35"/>
      <c r="L83" s="35"/>
      <c r="M83" s="35"/>
      <c r="N83" s="35"/>
      <c r="O83" s="34"/>
      <c r="P83" s="36"/>
      <c r="Q83" s="36"/>
      <c r="R83" s="37"/>
      <c r="T83" s="35"/>
      <c r="U83" s="34"/>
      <c r="V83" s="34"/>
      <c r="W83" s="34"/>
      <c r="AE83" s="35"/>
      <c r="AF83" s="35"/>
      <c r="AJ83" s="39"/>
      <c r="AK83" s="39"/>
      <c r="AL83" s="39"/>
    </row>
    <row r="84" spans="3:38" ht="11.25" customHeight="1">
      <c r="C84" s="34"/>
      <c r="J84" s="35"/>
      <c r="K84" s="35"/>
      <c r="L84" s="35"/>
      <c r="M84" s="35"/>
      <c r="N84" s="35"/>
      <c r="O84" s="34"/>
      <c r="P84" s="36"/>
      <c r="Q84" s="36"/>
      <c r="R84" s="37"/>
      <c r="T84" s="35"/>
      <c r="U84" s="34"/>
      <c r="V84" s="34"/>
      <c r="W84" s="34"/>
      <c r="AE84" s="35"/>
      <c r="AF84" s="35"/>
      <c r="AJ84" s="39"/>
      <c r="AK84" s="39"/>
      <c r="AL84" s="39"/>
    </row>
    <row r="85" spans="3:38" ht="11.25" customHeight="1">
      <c r="C85" s="34"/>
      <c r="J85" s="35"/>
      <c r="K85" s="35"/>
      <c r="L85" s="35"/>
      <c r="M85" s="35"/>
      <c r="N85" s="35"/>
      <c r="O85" s="34"/>
      <c r="P85" s="36"/>
      <c r="Q85" s="36"/>
      <c r="R85" s="37"/>
      <c r="T85" s="35"/>
      <c r="U85" s="34"/>
      <c r="V85" s="34"/>
      <c r="W85" s="34"/>
      <c r="AE85" s="35"/>
      <c r="AF85" s="35"/>
      <c r="AJ85" s="39"/>
      <c r="AK85" s="39"/>
      <c r="AL85" s="39"/>
    </row>
    <row r="86" spans="3:38" ht="11.25" customHeight="1">
      <c r="C86" s="34"/>
      <c r="J86" s="35"/>
      <c r="K86" s="35"/>
      <c r="L86" s="35"/>
      <c r="M86" s="35"/>
      <c r="N86" s="35"/>
      <c r="O86" s="34"/>
      <c r="P86" s="36"/>
      <c r="Q86" s="36"/>
      <c r="R86" s="37"/>
      <c r="T86" s="35"/>
      <c r="U86" s="34"/>
      <c r="V86" s="34"/>
      <c r="W86" s="34"/>
      <c r="AE86" s="35"/>
      <c r="AF86" s="35"/>
      <c r="AJ86" s="39"/>
      <c r="AK86" s="39"/>
      <c r="AL86" s="39"/>
    </row>
    <row r="87" spans="3:38" ht="11.25" customHeight="1">
      <c r="C87" s="34"/>
      <c r="J87" s="35"/>
      <c r="K87" s="35"/>
      <c r="L87" s="35"/>
      <c r="M87" s="35"/>
      <c r="N87" s="35"/>
      <c r="O87" s="34"/>
      <c r="P87" s="36"/>
      <c r="Q87" s="36"/>
      <c r="R87" s="37"/>
      <c r="T87" s="35"/>
      <c r="U87" s="34"/>
      <c r="V87" s="34"/>
      <c r="W87" s="34"/>
      <c r="AE87" s="35"/>
      <c r="AF87" s="35"/>
      <c r="AJ87" s="39"/>
      <c r="AK87" s="39"/>
      <c r="AL87" s="39"/>
    </row>
    <row r="88" spans="3:38" ht="11.25" customHeight="1">
      <c r="C88" s="34"/>
      <c r="J88" s="35"/>
      <c r="K88" s="35"/>
      <c r="L88" s="35"/>
      <c r="M88" s="35"/>
      <c r="N88" s="35"/>
      <c r="O88" s="34"/>
      <c r="P88" s="36"/>
      <c r="Q88" s="36"/>
      <c r="R88" s="37"/>
      <c r="T88" s="35"/>
      <c r="U88" s="34"/>
      <c r="V88" s="34"/>
      <c r="W88" s="34"/>
      <c r="AE88" s="35"/>
      <c r="AF88" s="35"/>
      <c r="AJ88" s="39"/>
      <c r="AK88" s="39"/>
      <c r="AL88" s="39"/>
    </row>
    <row r="89" spans="3:38" ht="11.25" customHeight="1">
      <c r="C89" s="34"/>
      <c r="J89" s="35"/>
      <c r="K89" s="35"/>
      <c r="L89" s="35"/>
      <c r="M89" s="35"/>
      <c r="N89" s="35"/>
      <c r="O89" s="34"/>
      <c r="P89" s="36"/>
      <c r="Q89" s="36"/>
      <c r="R89" s="37"/>
      <c r="T89" s="35"/>
      <c r="U89" s="34"/>
      <c r="V89" s="34"/>
      <c r="W89" s="34"/>
      <c r="AE89" s="35"/>
      <c r="AF89" s="35"/>
      <c r="AJ89" s="39"/>
      <c r="AK89" s="39"/>
      <c r="AL89" s="39"/>
    </row>
    <row r="91" spans="16:37" ht="11.25">
      <c r="P91" s="39"/>
      <c r="AF91" s="39">
        <f>SUM(AF4:AF90)</f>
        <v>6256565263.039998</v>
      </c>
      <c r="AJ91" s="39">
        <f>SUM(AJ4:AJ90)</f>
        <v>3417093400233.797</v>
      </c>
      <c r="AK91" s="39"/>
    </row>
    <row r="92" spans="16:37" ht="11.25">
      <c r="P92" s="39"/>
      <c r="AF92" s="39"/>
      <c r="AG92" s="43"/>
      <c r="AJ92" s="40">
        <f>+AJ91/AF91</f>
        <v>546.1612332919976</v>
      </c>
      <c r="AK92" s="39"/>
    </row>
    <row r="93" spans="32:33" ht="11.25">
      <c r="AF93" s="39"/>
      <c r="AG93" s="44"/>
    </row>
    <row r="94" spans="32:33" ht="11.25">
      <c r="AF94" s="39"/>
      <c r="AG94" s="44"/>
    </row>
    <row r="96" ht="11.25">
      <c r="AG96" s="39"/>
    </row>
    <row r="97" ht="11.25">
      <c r="AG97" s="39"/>
    </row>
    <row r="99" spans="32:33" ht="11.25">
      <c r="AF99" s="39"/>
      <c r="AG99" s="43"/>
    </row>
    <row r="100" spans="32:33" ht="11.25">
      <c r="AF100" s="39"/>
      <c r="AG100" s="43"/>
    </row>
    <row r="101" spans="32:35" ht="11.25">
      <c r="AF101" s="39"/>
      <c r="AG101" s="37"/>
      <c r="AH101" s="39"/>
      <c r="AI101" s="43"/>
    </row>
    <row r="102" spans="32:35" ht="11.25">
      <c r="AF102" s="39"/>
      <c r="AG102" s="43"/>
      <c r="AH102" s="39"/>
      <c r="AI102" s="43"/>
    </row>
    <row r="103" spans="32:35" ht="11.25">
      <c r="AF103" s="39"/>
      <c r="AG103" s="43"/>
      <c r="AH103" s="39"/>
      <c r="AI103" s="43"/>
    </row>
  </sheetData>
  <sheetProtection/>
  <autoFilter ref="A3:AL4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mw43991</dc:creator>
  <cp:keywords/>
  <dc:description/>
  <cp:lastModifiedBy>Lenovo</cp:lastModifiedBy>
  <cp:lastPrinted>2014-04-04T13:13:29Z</cp:lastPrinted>
  <dcterms:created xsi:type="dcterms:W3CDTF">2013-04-08T06:40:09Z</dcterms:created>
  <dcterms:modified xsi:type="dcterms:W3CDTF">2022-04-11T10:57:37Z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9|CITI-No PII-Confidential|{00000000-0000-0000-0000-000000000000}</vt:lpwstr>
  </property>
  <property fmtid="{D5CDD505-2E9C-101B-9397-08002B2CF9AE}" pid="3" name="MSIP_Label_0133068c-5f3b-4062-adca-9b17e9c90306_Enabled">
    <vt:lpwstr>true</vt:lpwstr>
  </property>
  <property fmtid="{D5CDD505-2E9C-101B-9397-08002B2CF9AE}" pid="4" name="MSIP_Label_0133068c-5f3b-4062-adca-9b17e9c90306_SetDate">
    <vt:lpwstr>2022-04-07T11:00:59Z</vt:lpwstr>
  </property>
  <property fmtid="{D5CDD505-2E9C-101B-9397-08002B2CF9AE}" pid="5" name="MSIP_Label_0133068c-5f3b-4062-adca-9b17e9c90306_Method">
    <vt:lpwstr>Privileged</vt:lpwstr>
  </property>
  <property fmtid="{D5CDD505-2E9C-101B-9397-08002B2CF9AE}" pid="6" name="MSIP_Label_0133068c-5f3b-4062-adca-9b17e9c90306_Name">
    <vt:lpwstr>Confidential</vt:lpwstr>
  </property>
  <property fmtid="{D5CDD505-2E9C-101B-9397-08002B2CF9AE}" pid="7" name="MSIP_Label_0133068c-5f3b-4062-adca-9b17e9c90306_SiteId">
    <vt:lpwstr>1771ae17-e764-4e0f-a476-d4184d79a5d9</vt:lpwstr>
  </property>
  <property fmtid="{D5CDD505-2E9C-101B-9397-08002B2CF9AE}" pid="8" name="MSIP_Label_0133068c-5f3b-4062-adca-9b17e9c90306_ActionId">
    <vt:lpwstr>833f4a5d-1fa3-47da-adf4-526f886d0c38</vt:lpwstr>
  </property>
  <property fmtid="{D5CDD505-2E9C-101B-9397-08002B2CF9AE}" pid="9" name="MSIP_Label_0133068c-5f3b-4062-adca-9b17e9c90306_ContentBits">
    <vt:lpwstr>0</vt:lpwstr>
  </property>
</Properties>
</file>