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425"/>
  </bookViews>
  <sheets>
    <sheet name="Series II" sheetId="2" r:id="rId1"/>
  </sheets>
  <externalReferences>
    <externalReference r:id="rId2"/>
  </externalReferences>
  <definedNames>
    <definedName name="_xlnm._FilterDatabase" localSheetId="0" hidden="1">'Series II'!$A$1:$I$95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E9" i="2"/>
  <c r="F9" i="2" s="1"/>
  <c r="E33" i="2"/>
  <c r="E31" i="2"/>
  <c r="E32" i="2"/>
  <c r="E8" i="2"/>
  <c r="E16" i="2"/>
  <c r="E10" i="2"/>
  <c r="E28" i="2"/>
  <c r="E25" i="2"/>
  <c r="E23" i="2"/>
  <c r="E22" i="2"/>
  <c r="E29" i="2"/>
  <c r="E30" i="2"/>
  <c r="E26" i="2"/>
  <c r="E24" i="2"/>
  <c r="E27" i="2"/>
  <c r="E15" i="2"/>
  <c r="E34" i="2" l="1"/>
  <c r="F33" i="2"/>
  <c r="F31" i="2"/>
  <c r="F32" i="2"/>
  <c r="A15" i="2"/>
  <c r="F8" i="2" l="1"/>
  <c r="E12" i="2" l="1"/>
  <c r="E18" i="2"/>
  <c r="F16" i="2"/>
  <c r="F15" i="2"/>
  <c r="F18" i="2" l="1"/>
  <c r="F10" i="2" l="1"/>
  <c r="F12" i="2" l="1"/>
  <c r="F27" i="2"/>
  <c r="F36" i="2" l="1"/>
  <c r="F37" i="2" s="1"/>
  <c r="E37" i="2"/>
  <c r="E40" i="2" s="1"/>
  <c r="A16" i="2" l="1"/>
  <c r="A22" i="2" s="1"/>
  <c r="F28" i="2" l="1"/>
  <c r="F25" i="2"/>
  <c r="A23" i="2" l="1"/>
  <c r="A24" i="2" l="1"/>
  <c r="F29" i="2" l="1"/>
  <c r="F30" i="2" l="1"/>
  <c r="A25" i="2" l="1"/>
  <c r="A26" i="2" s="1"/>
  <c r="A27" i="2" s="1"/>
  <c r="A28" i="2" s="1"/>
  <c r="A29" i="2" s="1"/>
  <c r="A30" i="2" s="1"/>
  <c r="A31" i="2" s="1"/>
  <c r="F40" i="2" l="1"/>
  <c r="F22" i="2"/>
  <c r="A32" i="2" l="1"/>
  <c r="A33" i="2" s="1"/>
  <c r="F41" i="2"/>
  <c r="F26" i="2" l="1"/>
  <c r="F23" i="2"/>
  <c r="F24" i="2" l="1"/>
  <c r="F34" i="2" l="1"/>
  <c r="F42" i="2" s="1"/>
  <c r="E41" i="2"/>
</calcChain>
</file>

<file path=xl/sharedStrings.xml><?xml version="1.0" encoding="utf-8"?>
<sst xmlns="http://schemas.openxmlformats.org/spreadsheetml/2006/main" count="77" uniqueCount="59">
  <si>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</si>
  <si>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</si>
  <si>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</si>
  <si>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</si>
  <si>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</si>
  <si>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</si>
  <si>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</si>
  <si>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</si>
  <si>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</si>
  <si>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</si>
  <si>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</si>
  <si>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</si>
  <si>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</si>
  <si>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</si>
  <si>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</si>
  <si>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</si>
  <si>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</si>
  <si>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</si>
  <si>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</si>
  <si>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</si>
  <si>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</si>
  <si>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</si>
  <si>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</si>
  <si>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</si>
  <si>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</si>
  <si>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INE732Q07AL0</t>
  </si>
  <si>
    <t>INE732Q07AM8</t>
  </si>
  <si>
    <t>CARE D</t>
  </si>
  <si>
    <t>CRISIL AA</t>
  </si>
  <si>
    <t>CARE AAA</t>
  </si>
  <si>
    <t>ICRA AAA</t>
  </si>
  <si>
    <t>NIIF Infrastructure Finance Limted</t>
  </si>
  <si>
    <t>INE246R07418</t>
  </si>
  <si>
    <t>Aggregated Yield %</t>
  </si>
  <si>
    <t>INE752E07JM3</t>
  </si>
  <si>
    <t>INE752E07IW4</t>
  </si>
  <si>
    <t>Power Grid Corporation of india Limited</t>
  </si>
  <si>
    <t>CRISIL AAA</t>
  </si>
  <si>
    <t>IND AA-</t>
  </si>
  <si>
    <t>IN002021Z293</t>
  </si>
  <si>
    <t>Governmnet Securities</t>
  </si>
  <si>
    <t>Fixed Deposit</t>
  </si>
  <si>
    <t>INE206D08220</t>
  </si>
  <si>
    <t>Nuclear Power Corporation of India Limited</t>
  </si>
  <si>
    <t>364 DAY TBILL 13OCT22</t>
  </si>
  <si>
    <t>IN002021Z509</t>
  </si>
  <si>
    <t>IN0020130061</t>
  </si>
  <si>
    <t>8.83% GOI 25NOV2023</t>
  </si>
  <si>
    <t>364 DAY TBILL 02MAR23</t>
  </si>
  <si>
    <t>4.56% GOI 29NOV2023</t>
  </si>
  <si>
    <t>IN0020210210</t>
  </si>
  <si>
    <t>INE848E07450</t>
  </si>
  <si>
    <t>INE848E07468</t>
  </si>
  <si>
    <t>INE848E07385</t>
  </si>
  <si>
    <t>National Hydroelectric Power Corporation Limited</t>
  </si>
  <si>
    <t>IN002022Z085</t>
  </si>
  <si>
    <t>364 DAY TBILL 25May23</t>
  </si>
  <si>
    <t>IIFCL MF INFRASTRUCTURE DEBT FUND SR - II (BSE SCRIP CODE-540456)</t>
  </si>
  <si>
    <t>31st May,2022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</si>
</sst>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2" x14ac:knownFonts="1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5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0" fontId="9" fillId="0" borderId="0" xfId="0" applyFont="1"/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6" fontId="0" fillId="0" borderId="0" xfId="0" applyNumberFormat="1" applyFont="1"/>
    <xf numFmtId="43" fontId="0" fillId="0" borderId="0" xfId="1" applyFont="1" applyFill="1"/>
    <xf numFmtId="0" fontId="0" fillId="0" borderId="1" xfId="0" applyBorder="1"/>
    <xf numFmtId="0" fontId="0" fillId="0" borderId="1" xfId="0" applyFill="1" applyBorder="1"/>
    <xf numFmtId="39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9" fillId="0" borderId="1" xfId="0" applyFont="1" applyBorder="1"/>
    <xf numFmtId="0" fontId="7" fillId="0" borderId="1" xfId="0" applyFont="1" applyFill="1" applyBorder="1"/>
    <xf numFmtId="39" fontId="7" fillId="0" borderId="1" xfId="0" applyNumberFormat="1" applyFont="1" applyFill="1" applyBorder="1"/>
    <xf numFmtId="10" fontId="7" fillId="0" borderId="1" xfId="0" applyNumberFormat="1" applyFont="1" applyFill="1" applyBorder="1"/>
    <xf numFmtId="166" fontId="7" fillId="0" borderId="1" xfId="0" applyNumberFormat="1" applyFont="1" applyFill="1" applyBorder="1"/>
    <xf numFmtId="0" fontId="0" fillId="0" borderId="1" xfId="0" applyFont="1" applyFill="1" applyBorder="1"/>
    <xf numFmtId="0" fontId="11" fillId="0" borderId="1" xfId="0" applyFont="1" applyFill="1" applyBorder="1"/>
    <xf numFmtId="39" fontId="0" fillId="0" borderId="1" xfId="0" applyNumberFormat="1" applyFill="1" applyBorder="1"/>
    <xf numFmtId="10" fontId="0" fillId="0" borderId="1" xfId="0" applyNumberFormat="1" applyFont="1" applyFill="1" applyBorder="1"/>
    <xf numFmtId="166" fontId="0" fillId="0" borderId="1" xfId="0" applyNumberFormat="1" applyFont="1" applyFill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10" fontId="7" fillId="3" borderId="1" xfId="2" applyNumberFormat="1" applyFont="1" applyFill="1" applyBorder="1"/>
    <xf numFmtId="43" fontId="0" fillId="0" borderId="1" xfId="1" applyFont="1" applyFill="1" applyBorder="1"/>
    <xf numFmtId="0" fontId="9" fillId="0" borderId="1" xfId="0" applyFont="1" applyFill="1" applyBorder="1"/>
    <xf numFmtId="4" fontId="0" fillId="0" borderId="1" xfId="0" applyNumberFormat="1" applyBorder="1"/>
    <xf numFmtId="4" fontId="7" fillId="3" borderId="1" xfId="0" applyNumberFormat="1" applyFont="1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10" fontId="8" fillId="2" borderId="1" xfId="0" applyNumberFormat="1" applyFont="1" applyFill="1" applyBorder="1"/>
    <xf numFmtId="166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PORTING\IIFCL%20MF\Fact%20Sheet\2022-23\MAY%2022\16-31\Portfolio_Report_Percentage_Net_Ass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>
        <row r="4">
          <cell r="E4" t="str">
            <v>IN0020130061</v>
          </cell>
          <cell r="F4" t="str">
            <v>Fixed rates bonds - Government</v>
          </cell>
          <cell r="G4" t="str">
            <v>INDIA GOVT BOND IGB 8.83% 11/25/23</v>
          </cell>
          <cell r="H4">
            <v>85516712.549999997</v>
          </cell>
          <cell r="I4">
            <v>106.480513</v>
          </cell>
          <cell r="J4">
            <v>91058634.420000002</v>
          </cell>
          <cell r="K4">
            <v>0</v>
          </cell>
          <cell r="L4">
            <v>103.47550000000001</v>
          </cell>
          <cell r="M4">
            <v>44712</v>
          </cell>
          <cell r="N4">
            <v>88488845.890000001</v>
          </cell>
          <cell r="O4">
            <v>884.88845890000005</v>
          </cell>
        </row>
        <row r="5">
          <cell r="E5" t="str">
            <v>INE206D08220</v>
          </cell>
          <cell r="F5" t="str">
            <v>Fixed rates bonds - Corporate</v>
          </cell>
          <cell r="G5" t="str">
            <v>NPCIL 08.40% 28NOV2026 TR-B NCD</v>
          </cell>
          <cell r="H5">
            <v>90000000</v>
          </cell>
          <cell r="I5">
            <v>110.60161100000001</v>
          </cell>
          <cell r="J5">
            <v>99541450</v>
          </cell>
          <cell r="K5">
            <v>0</v>
          </cell>
          <cell r="L5">
            <v>105.13</v>
          </cell>
          <cell r="M5">
            <v>44712</v>
          </cell>
          <cell r="N5">
            <v>94617000</v>
          </cell>
          <cell r="O5">
            <v>946.17</v>
          </cell>
        </row>
        <row r="6">
          <cell r="E6" t="str">
            <v>INE563M07011</v>
          </cell>
          <cell r="F6" t="str">
            <v>Fixed rates bonds - Corporate</v>
          </cell>
          <cell r="G6" t="str">
            <v>12.75% FEEDBACK INFR PVTLTD 20DEC22 NCD</v>
          </cell>
          <cell r="H6">
            <v>300000000</v>
          </cell>
          <cell r="I6">
            <v>97.772931999999997</v>
          </cell>
          <cell r="J6">
            <v>293318796</v>
          </cell>
          <cell r="K6">
            <v>0</v>
          </cell>
          <cell r="L6">
            <v>47.773000000000003</v>
          </cell>
          <cell r="M6">
            <v>44712</v>
          </cell>
          <cell r="N6">
            <v>143319000</v>
          </cell>
          <cell r="O6">
            <v>1433.19</v>
          </cell>
        </row>
        <row r="7">
          <cell r="E7" t="str">
            <v>INE923L07241</v>
          </cell>
          <cell r="F7" t="str">
            <v>Fixed rates bonds - Corporate</v>
          </cell>
          <cell r="G7" t="str">
            <v>9.15% SP JAMMU UDHAMPUR HIGH 30JUN27 NCD</v>
          </cell>
          <cell r="H7">
            <v>100000000</v>
          </cell>
          <cell r="I7">
            <v>104.2428</v>
          </cell>
          <cell r="J7">
            <v>104242800</v>
          </cell>
          <cell r="K7">
            <v>0</v>
          </cell>
          <cell r="L7">
            <v>96.715600000000009</v>
          </cell>
          <cell r="M7">
            <v>44712</v>
          </cell>
          <cell r="N7">
            <v>96715600</v>
          </cell>
          <cell r="O7">
            <v>967.15599999999995</v>
          </cell>
        </row>
        <row r="8">
          <cell r="E8" t="str">
            <v>INE732Q07AM8</v>
          </cell>
          <cell r="F8" t="str">
            <v>Fixed rates bonds - Corporate</v>
          </cell>
          <cell r="G8" t="str">
            <v>8.30% DTMCL 31MAR27 NCD</v>
          </cell>
          <cell r="H8">
            <v>48000000</v>
          </cell>
          <cell r="I8">
            <v>97.837699999999998</v>
          </cell>
          <cell r="J8">
            <v>46962096</v>
          </cell>
          <cell r="K8">
            <v>0</v>
          </cell>
          <cell r="L8">
            <v>100.74220000000001</v>
          </cell>
          <cell r="M8">
            <v>44712</v>
          </cell>
          <cell r="N8">
            <v>48356256</v>
          </cell>
          <cell r="O8">
            <v>483.56256000000002</v>
          </cell>
        </row>
        <row r="9">
          <cell r="E9" t="str">
            <v>INE732Q07AL0</v>
          </cell>
          <cell r="F9" t="str">
            <v>Fixed rates bonds - Corporate</v>
          </cell>
          <cell r="G9" t="str">
            <v>8.30% DTMCL 31DEC26 NCD</v>
          </cell>
          <cell r="H9">
            <v>48000000</v>
          </cell>
          <cell r="I9">
            <v>97.81450000000001</v>
          </cell>
          <cell r="J9">
            <v>46950960</v>
          </cell>
          <cell r="K9">
            <v>0</v>
          </cell>
          <cell r="L9">
            <v>100.79730000000001</v>
          </cell>
          <cell r="M9">
            <v>44712</v>
          </cell>
          <cell r="N9">
            <v>48382704</v>
          </cell>
          <cell r="O9">
            <v>483.82704000000001</v>
          </cell>
        </row>
        <row r="10">
          <cell r="E10" t="str">
            <v>INE477K07018</v>
          </cell>
          <cell r="F10" t="str">
            <v>Fixed rates bonds - Corporate</v>
          </cell>
          <cell r="G10" t="str">
            <v>9.65%GREEN INFRA WIND ENERGY LTD 04AUG23</v>
          </cell>
          <cell r="H10">
            <v>600000000</v>
          </cell>
          <cell r="I10">
            <v>89.5</v>
          </cell>
          <cell r="J10">
            <v>537000000</v>
          </cell>
          <cell r="K10">
            <v>0</v>
          </cell>
          <cell r="L10">
            <v>89.288899999999998</v>
          </cell>
          <cell r="M10">
            <v>44712</v>
          </cell>
          <cell r="N10">
            <v>535733400</v>
          </cell>
          <cell r="O10">
            <v>5357.3339999999998</v>
          </cell>
        </row>
        <row r="11">
          <cell r="E11" t="str">
            <v>INE246R07418</v>
          </cell>
          <cell r="F11" t="str">
            <v>Fixed rates bonds - Corporate</v>
          </cell>
          <cell r="G11" t="str">
            <v>8.15% NIIF IFL - 15JAN24 NCD</v>
          </cell>
          <cell r="H11">
            <v>350000000</v>
          </cell>
          <cell r="I11">
            <v>99.8</v>
          </cell>
          <cell r="J11">
            <v>349300000</v>
          </cell>
          <cell r="K11">
            <v>0</v>
          </cell>
          <cell r="L11">
            <v>101.3267</v>
          </cell>
          <cell r="M11">
            <v>44712</v>
          </cell>
          <cell r="N11">
            <v>354643450</v>
          </cell>
          <cell r="O11">
            <v>3546.4344999999998</v>
          </cell>
        </row>
        <row r="12">
          <cell r="E12" t="str">
            <v>INE752E07JM3</v>
          </cell>
          <cell r="F12" t="str">
            <v>Fixed rates bonds - Corporate</v>
          </cell>
          <cell r="G12" t="str">
            <v>9.25% POWER GRID CORP OF IND LTD 26DEC26</v>
          </cell>
          <cell r="H12">
            <v>100000000</v>
          </cell>
          <cell r="I12">
            <v>114.820122</v>
          </cell>
          <cell r="J12">
            <v>114820122</v>
          </cell>
          <cell r="K12">
            <v>0</v>
          </cell>
          <cell r="L12">
            <v>107.7911</v>
          </cell>
          <cell r="M12">
            <v>44712</v>
          </cell>
          <cell r="N12">
            <v>107791100</v>
          </cell>
          <cell r="O12">
            <v>1077.9110000000001</v>
          </cell>
        </row>
        <row r="13">
          <cell r="E13" t="str">
            <v>INE752E07IW4</v>
          </cell>
          <cell r="F13" t="str">
            <v>Fixed rates bonds - Corporate</v>
          </cell>
          <cell r="G13" t="str">
            <v>9.35% POWER GRID CORP OF IND LTD 29AUG26</v>
          </cell>
          <cell r="H13">
            <v>50000000</v>
          </cell>
          <cell r="I13">
            <v>114.690116</v>
          </cell>
          <cell r="J13">
            <v>57345058</v>
          </cell>
          <cell r="K13">
            <v>0</v>
          </cell>
          <cell r="L13">
            <v>107.70060000000001</v>
          </cell>
          <cell r="M13">
            <v>44712</v>
          </cell>
          <cell r="N13">
            <v>53850300</v>
          </cell>
          <cell r="O13">
            <v>538.50300000000004</v>
          </cell>
        </row>
        <row r="14">
          <cell r="E14" t="str">
            <v>IN002021Z293</v>
          </cell>
          <cell r="F14" t="str">
            <v>TREASURY BILLS</v>
          </cell>
          <cell r="G14" t="str">
            <v>364 DAY TBILL 13OCT22</v>
          </cell>
          <cell r="H14">
            <v>4057330.97</v>
          </cell>
          <cell r="I14">
            <v>96.398513999999992</v>
          </cell>
          <cell r="J14">
            <v>3911206.75</v>
          </cell>
          <cell r="K14">
            <v>91227.6</v>
          </cell>
          <cell r="L14">
            <v>98.096699999999998</v>
          </cell>
          <cell r="M14">
            <v>44712</v>
          </cell>
          <cell r="N14">
            <v>3980107.79</v>
          </cell>
          <cell r="O14">
            <v>39.801077900000003</v>
          </cell>
        </row>
        <row r="15">
          <cell r="E15" t="str">
            <v>IN0020210210</v>
          </cell>
          <cell r="F15" t="str">
            <v>Fixed rates bonds - Government</v>
          </cell>
          <cell r="G15" t="str">
            <v>GOI 04.56% 29NOV2023</v>
          </cell>
          <cell r="H15">
            <v>20080000</v>
          </cell>
          <cell r="I15">
            <v>98.836502999999993</v>
          </cell>
          <cell r="J15">
            <v>19846369.84</v>
          </cell>
          <cell r="K15">
            <v>0</v>
          </cell>
          <cell r="L15">
            <v>97.670900000000003</v>
          </cell>
          <cell r="M15">
            <v>44712</v>
          </cell>
          <cell r="N15">
            <v>19612316.719999999</v>
          </cell>
          <cell r="O15">
            <v>196.12316719999998</v>
          </cell>
        </row>
        <row r="16">
          <cell r="E16" t="str">
            <v>IN002021Z509</v>
          </cell>
          <cell r="F16" t="str">
            <v>TREASURY BILLS</v>
          </cell>
          <cell r="G16" t="str">
            <v>364 DAYS T-BILL 02MAR23 02MAR23 T-BILL</v>
          </cell>
          <cell r="H16">
            <v>10770000</v>
          </cell>
          <cell r="I16">
            <v>95.998934999999989</v>
          </cell>
          <cell r="J16">
            <v>10339085.26</v>
          </cell>
          <cell r="K16">
            <v>80674.880000000005</v>
          </cell>
          <cell r="L16">
            <v>95.931200000000004</v>
          </cell>
          <cell r="M16">
            <v>44712</v>
          </cell>
          <cell r="N16">
            <v>10331790.24</v>
          </cell>
          <cell r="O16">
            <v>103.31790240000001</v>
          </cell>
        </row>
        <row r="17">
          <cell r="E17" t="str">
            <v>INE848E07450</v>
          </cell>
          <cell r="F17" t="str">
            <v>Fixed rates bonds - Corporate</v>
          </cell>
          <cell r="G17" t="str">
            <v>8.78% NHPCL 11FEB25</v>
          </cell>
          <cell r="H17">
            <v>36000000</v>
          </cell>
          <cell r="I17">
            <v>106.24570799999999</v>
          </cell>
          <cell r="J17">
            <v>38248455</v>
          </cell>
          <cell r="K17">
            <v>0</v>
          </cell>
          <cell r="L17">
            <v>104.1939</v>
          </cell>
          <cell r="M17">
            <v>44712</v>
          </cell>
          <cell r="N17">
            <v>37509804</v>
          </cell>
          <cell r="O17">
            <v>375.09804000000003</v>
          </cell>
        </row>
        <row r="18">
          <cell r="E18" t="str">
            <v>INE848E07468</v>
          </cell>
          <cell r="F18" t="str">
            <v>Fixed rates bonds - Corporate</v>
          </cell>
          <cell r="G18" t="str">
            <v>8.78% NHPCL 11FEB26</v>
          </cell>
          <cell r="H18">
            <v>36000000</v>
          </cell>
          <cell r="I18">
            <v>106.75380799999999</v>
          </cell>
          <cell r="J18">
            <v>38431371</v>
          </cell>
          <cell r="K18">
            <v>0</v>
          </cell>
          <cell r="L18">
            <v>105.2722</v>
          </cell>
          <cell r="M18">
            <v>44712</v>
          </cell>
          <cell r="N18">
            <v>37897992</v>
          </cell>
          <cell r="O18">
            <v>378.97991999999999</v>
          </cell>
        </row>
        <row r="19">
          <cell r="E19" t="str">
            <v>INE848E07385</v>
          </cell>
          <cell r="F19" t="str">
            <v>Fixed rates bonds - Corporate</v>
          </cell>
          <cell r="G19" t="str">
            <v>8.85% NHPCL 11FEB27</v>
          </cell>
          <cell r="H19">
            <v>10900000</v>
          </cell>
          <cell r="I19">
            <v>108.15300999999999</v>
          </cell>
          <cell r="J19">
            <v>11788678.1</v>
          </cell>
          <cell r="K19">
            <v>0</v>
          </cell>
          <cell r="L19">
            <v>106.22110000000001</v>
          </cell>
          <cell r="M19">
            <v>44712</v>
          </cell>
          <cell r="N19">
            <v>11578099.9</v>
          </cell>
          <cell r="O19">
            <v>115.78099900000001</v>
          </cell>
        </row>
        <row r="20">
          <cell r="E20" t="str">
            <v>IDIA00276046</v>
          </cell>
          <cell r="F20" t="str">
            <v>TERM DEPOSITS</v>
          </cell>
          <cell r="G20" t="str">
            <v>3.75% IDBI BANK 01AUG22 FD</v>
          </cell>
          <cell r="H20">
            <v>11663149.789999999</v>
          </cell>
          <cell r="I20">
            <v>100</v>
          </cell>
          <cell r="J20">
            <v>11663149.789999999</v>
          </cell>
          <cell r="K20">
            <v>0</v>
          </cell>
          <cell r="L20">
            <v>100</v>
          </cell>
          <cell r="M20">
            <v>44712</v>
          </cell>
          <cell r="N20">
            <v>11663149.789999999</v>
          </cell>
          <cell r="O20">
            <v>116.63149789999999</v>
          </cell>
        </row>
        <row r="21">
          <cell r="E21" t="str">
            <v>IN002022Z085</v>
          </cell>
          <cell r="F21" t="str">
            <v>TREASURY BILLS</v>
          </cell>
          <cell r="G21" t="str">
            <v>364 DAY TBILL 25MAY23</v>
          </cell>
          <cell r="H21">
            <v>4220000</v>
          </cell>
          <cell r="I21">
            <v>94.500586999999996</v>
          </cell>
          <cell r="J21">
            <v>3987924.78</v>
          </cell>
          <cell r="K21">
            <v>3586.53</v>
          </cell>
          <cell r="L21">
            <v>94.494700000000009</v>
          </cell>
          <cell r="M21">
            <v>44712</v>
          </cell>
          <cell r="N21">
            <v>3987676.34</v>
          </cell>
          <cell r="O21">
            <v>39.876763400000002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="85" zoomScaleNormal="85" workbookViewId="0">
      <selection activeCell="L37" sqref="L37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16" customWidth="1"/>
  </cols>
  <sheetData>
    <row r="1" spans="1:10" ht="18.75" customHeight="1" x14ac:dyDescent="0.2">
      <c r="A1" s="54" t="s">
        <v>57</v>
      </c>
      <c r="B1" s="54"/>
      <c r="C1" s="54"/>
      <c r="D1" s="54"/>
      <c r="E1" s="54"/>
      <c r="F1" s="54"/>
      <c r="G1" s="54"/>
      <c r="H1" s="54"/>
    </row>
    <row r="2" spans="1:10" x14ac:dyDescent="0.2">
      <c r="A2" s="1" t="s">
        <v>0</v>
      </c>
      <c r="B2" s="2" t="s">
        <v>58</v>
      </c>
      <c r="C2" s="2"/>
      <c r="D2" s="3"/>
      <c r="E2" s="4"/>
      <c r="F2" s="5"/>
      <c r="G2" s="26"/>
      <c r="H2" s="27"/>
    </row>
    <row r="3" spans="1:10" ht="15.75" customHeight="1" x14ac:dyDescent="0.2">
      <c r="A3" s="6"/>
      <c r="B3" s="7"/>
      <c r="C3" s="7"/>
      <c r="D3" s="1"/>
      <c r="E3" s="4"/>
      <c r="F3" s="5"/>
      <c r="G3" s="26"/>
      <c r="H3" s="27"/>
    </row>
    <row r="4" spans="1:10" ht="25.5" x14ac:dyDescent="0.2">
      <c r="A4" s="8" t="s">
        <v>13</v>
      </c>
      <c r="B4" s="9" t="s">
        <v>6</v>
      </c>
      <c r="C4" s="9" t="s">
        <v>17</v>
      </c>
      <c r="D4" s="9" t="s">
        <v>15</v>
      </c>
      <c r="E4" s="12" t="s">
        <v>8</v>
      </c>
      <c r="F4" s="10" t="s">
        <v>12</v>
      </c>
      <c r="G4" s="11" t="s">
        <v>2</v>
      </c>
      <c r="H4" s="11" t="s">
        <v>33</v>
      </c>
    </row>
    <row r="5" spans="1:10" ht="12.75" customHeight="1" x14ac:dyDescent="0.2">
      <c r="A5" s="26"/>
      <c r="B5" s="26"/>
      <c r="C5" s="26"/>
      <c r="D5" s="26"/>
      <c r="E5" s="28"/>
      <c r="F5" s="29"/>
      <c r="G5" s="30"/>
      <c r="H5" s="27"/>
    </row>
    <row r="6" spans="1:10" ht="12.75" customHeight="1" x14ac:dyDescent="0.2">
      <c r="A6" s="26"/>
      <c r="B6" s="31" t="s">
        <v>1</v>
      </c>
      <c r="C6" s="26"/>
      <c r="D6" s="26"/>
      <c r="E6" s="28"/>
      <c r="F6" s="29"/>
      <c r="G6" s="30"/>
      <c r="H6" s="27"/>
    </row>
    <row r="7" spans="1:10" s="16" customFormat="1" ht="12.75" customHeight="1" x14ac:dyDescent="0.2">
      <c r="A7" s="27"/>
      <c r="B7" s="31" t="s">
        <v>4</v>
      </c>
      <c r="C7" s="32"/>
      <c r="D7" s="32"/>
      <c r="E7" s="33"/>
      <c r="F7" s="34"/>
      <c r="G7" s="35"/>
      <c r="H7" s="27"/>
    </row>
    <row r="8" spans="1:10" s="16" customFormat="1" ht="12.75" customHeight="1" x14ac:dyDescent="0.2">
      <c r="A8" s="26">
        <v>1</v>
      </c>
      <c r="B8" s="36" t="s">
        <v>48</v>
      </c>
      <c r="C8" s="36" t="s">
        <v>45</v>
      </c>
      <c r="D8" s="37" t="s">
        <v>5</v>
      </c>
      <c r="E8" s="38">
        <f>VLOOKUP(C8,'[1]Sheet1 (2)'!$E$4:$O$21,11,0)</f>
        <v>103.31790240000001</v>
      </c>
      <c r="F8" s="39">
        <f>+E8/$E$42</f>
        <v>5.6078359155571703E-3</v>
      </c>
      <c r="G8" s="40">
        <v>44987</v>
      </c>
      <c r="H8" s="39">
        <v>5.6500000000000002E-2</v>
      </c>
      <c r="I8" s="17"/>
    </row>
    <row r="9" spans="1:10" s="16" customFormat="1" ht="12.75" customHeight="1" x14ac:dyDescent="0.2">
      <c r="A9" s="26">
        <f>+A8+1</f>
        <v>2</v>
      </c>
      <c r="B9" s="36" t="s">
        <v>56</v>
      </c>
      <c r="C9" s="36" t="s">
        <v>55</v>
      </c>
      <c r="D9" s="37" t="s">
        <v>5</v>
      </c>
      <c r="E9" s="38">
        <f>VLOOKUP(C9,'[1]Sheet1 (2)'!$E$4:$O$21,11,0)</f>
        <v>39.876763400000002</v>
      </c>
      <c r="F9" s="39">
        <f>+E9/$E$42</f>
        <v>2.1644104341659149E-3</v>
      </c>
      <c r="G9" s="40">
        <v>45071</v>
      </c>
      <c r="H9" s="39">
        <v>5.9400000000000001E-2</v>
      </c>
      <c r="I9" s="17"/>
    </row>
    <row r="10" spans="1:10" s="16" customFormat="1" ht="12.75" customHeight="1" x14ac:dyDescent="0.2">
      <c r="A10" s="26">
        <f>+A9+1</f>
        <v>3</v>
      </c>
      <c r="B10" s="37" t="s">
        <v>44</v>
      </c>
      <c r="C10" s="37" t="s">
        <v>39</v>
      </c>
      <c r="D10" s="37" t="s">
        <v>5</v>
      </c>
      <c r="E10" s="38">
        <f>VLOOKUP(C10,'[1]Sheet1 (2)'!$E$4:$O$21,11,0)</f>
        <v>39.801077900000003</v>
      </c>
      <c r="F10" s="39">
        <f>+E10/$E$42</f>
        <v>2.1603024155619011E-3</v>
      </c>
      <c r="G10" s="40">
        <v>44847</v>
      </c>
      <c r="H10" s="39">
        <v>5.2849999999999994E-2</v>
      </c>
      <c r="I10" s="17"/>
    </row>
    <row r="11" spans="1:10" s="16" customFormat="1" ht="12.75" customHeight="1" x14ac:dyDescent="0.2">
      <c r="A11" s="26"/>
      <c r="B11" s="37"/>
      <c r="C11" s="37"/>
      <c r="D11" s="37"/>
      <c r="E11" s="38"/>
      <c r="F11" s="39"/>
      <c r="G11" s="40"/>
      <c r="H11" s="39"/>
      <c r="I11" s="21"/>
    </row>
    <row r="12" spans="1:10" s="16" customFormat="1" ht="12.75" customHeight="1" x14ac:dyDescent="0.2">
      <c r="A12" s="27"/>
      <c r="B12" s="41" t="s">
        <v>16</v>
      </c>
      <c r="C12" s="41"/>
      <c r="D12" s="41"/>
      <c r="E12" s="42">
        <f>SUM(E8:E11)</f>
        <v>182.99574369999999</v>
      </c>
      <c r="F12" s="43">
        <f>SUM(F8:F11)</f>
        <v>9.9325487652849875E-3</v>
      </c>
      <c r="G12" s="44"/>
      <c r="H12" s="44"/>
      <c r="I12"/>
    </row>
    <row r="13" spans="1:10" ht="12.75" customHeight="1" x14ac:dyDescent="0.2">
      <c r="A13" s="26"/>
      <c r="B13" s="26"/>
      <c r="C13" s="26"/>
      <c r="D13" s="26"/>
      <c r="E13" s="28"/>
      <c r="F13" s="29"/>
      <c r="G13" s="30"/>
      <c r="H13" s="27"/>
      <c r="I13"/>
      <c r="J13" s="14"/>
    </row>
    <row r="14" spans="1:10" ht="12.75" customHeight="1" x14ac:dyDescent="0.2">
      <c r="A14" s="26"/>
      <c r="B14" s="31" t="s">
        <v>40</v>
      </c>
      <c r="C14" s="26"/>
      <c r="D14" s="26"/>
      <c r="E14" s="28"/>
      <c r="F14" s="29"/>
      <c r="G14" s="30"/>
      <c r="H14" s="27"/>
      <c r="I14"/>
      <c r="J14" s="14"/>
    </row>
    <row r="15" spans="1:10" ht="12.75" customHeight="1" x14ac:dyDescent="0.2">
      <c r="A15" s="26">
        <f>+A10+1</f>
        <v>4</v>
      </c>
      <c r="B15" s="26" t="s">
        <v>47</v>
      </c>
      <c r="C15" s="26" t="s">
        <v>46</v>
      </c>
      <c r="D15" s="37" t="s">
        <v>5</v>
      </c>
      <c r="E15" s="38">
        <f>VLOOKUP(C15,'[1]Sheet1 (2)'!$E$4:$O$21,11,0)</f>
        <v>884.88845890000005</v>
      </c>
      <c r="F15" s="39">
        <f>+E15/$E$42</f>
        <v>4.8029520207152933E-2</v>
      </c>
      <c r="G15" s="40">
        <v>45255</v>
      </c>
      <c r="H15" s="39">
        <v>6.3366499999999992E-2</v>
      </c>
      <c r="I15"/>
      <c r="J15" s="14"/>
    </row>
    <row r="16" spans="1:10" ht="12.75" customHeight="1" x14ac:dyDescent="0.2">
      <c r="A16" s="26">
        <f>+A15+1</f>
        <v>5</v>
      </c>
      <c r="B16" s="26" t="s">
        <v>49</v>
      </c>
      <c r="C16" s="26" t="s">
        <v>50</v>
      </c>
      <c r="D16" s="37" t="s">
        <v>5</v>
      </c>
      <c r="E16" s="38">
        <f>VLOOKUP(C16,'[1]Sheet1 (2)'!$E$4:$O$21,11,0)</f>
        <v>196.12316719999998</v>
      </c>
      <c r="F16" s="39">
        <f>+E16/$E$42</f>
        <v>1.0645072299657757E-2</v>
      </c>
      <c r="G16" s="40">
        <v>45259</v>
      </c>
      <c r="H16" s="39">
        <v>6.2157999999999998E-2</v>
      </c>
      <c r="I16"/>
      <c r="J16" s="14"/>
    </row>
    <row r="17" spans="1:10" ht="12.75" customHeight="1" x14ac:dyDescent="0.2">
      <c r="A17" s="26"/>
      <c r="B17" s="31"/>
      <c r="C17" s="26"/>
      <c r="D17" s="26"/>
      <c r="E17" s="28"/>
      <c r="F17" s="29"/>
      <c r="G17" s="30"/>
      <c r="H17" s="27"/>
      <c r="I17"/>
      <c r="J17" s="14"/>
    </row>
    <row r="18" spans="1:10" ht="12.75" customHeight="1" x14ac:dyDescent="0.2">
      <c r="A18" s="26"/>
      <c r="B18" s="41" t="s">
        <v>16</v>
      </c>
      <c r="C18" s="41"/>
      <c r="D18" s="41"/>
      <c r="E18" s="42">
        <f>SUM(E15:E17)</f>
        <v>1081.0116261000001</v>
      </c>
      <c r="F18" s="43">
        <f>SUM(F15:F17)</f>
        <v>5.8674592506810688E-2</v>
      </c>
      <c r="G18" s="44"/>
      <c r="H18" s="44"/>
      <c r="I18"/>
      <c r="J18" s="14"/>
    </row>
    <row r="19" spans="1:10" ht="12.75" customHeight="1" x14ac:dyDescent="0.2">
      <c r="A19" s="26"/>
      <c r="B19" s="26"/>
      <c r="C19" s="26"/>
      <c r="D19" s="26"/>
      <c r="E19" s="28"/>
      <c r="F19" s="29"/>
      <c r="G19" s="30"/>
      <c r="H19" s="27"/>
      <c r="I19"/>
      <c r="J19" s="14"/>
    </row>
    <row r="20" spans="1:10" ht="12.75" customHeight="1" x14ac:dyDescent="0.2">
      <c r="A20" s="26"/>
      <c r="B20" s="31" t="s">
        <v>11</v>
      </c>
      <c r="C20" s="26"/>
      <c r="D20" s="26"/>
      <c r="E20" s="28"/>
      <c r="F20" s="29"/>
      <c r="G20" s="30"/>
      <c r="H20" s="27"/>
      <c r="I20"/>
      <c r="J20" s="14"/>
    </row>
    <row r="21" spans="1:10" ht="12.75" customHeight="1" x14ac:dyDescent="0.2">
      <c r="A21" s="26"/>
      <c r="B21" s="31" t="s">
        <v>10</v>
      </c>
      <c r="C21" s="26"/>
      <c r="D21" s="26"/>
      <c r="E21" s="28"/>
      <c r="F21" s="29"/>
      <c r="G21" s="30"/>
      <c r="H21" s="27"/>
      <c r="I21"/>
      <c r="J21" s="14"/>
    </row>
    <row r="22" spans="1:10" ht="12.75" customHeight="1" x14ac:dyDescent="0.2">
      <c r="A22" s="26">
        <f>+A16+1</f>
        <v>6</v>
      </c>
      <c r="B22" s="36" t="s">
        <v>24</v>
      </c>
      <c r="C22" s="36" t="s">
        <v>23</v>
      </c>
      <c r="D22" s="36" t="s">
        <v>28</v>
      </c>
      <c r="E22" s="38">
        <f>VLOOKUP(C22,'[1]Sheet1 (2)'!$E$4:$O$21,11,0)</f>
        <v>5357.3339999999998</v>
      </c>
      <c r="F22" s="39">
        <f t="shared" ref="F22:F33" si="0">+E22/$E$42</f>
        <v>0.29078261674847505</v>
      </c>
      <c r="G22" s="40">
        <v>45142</v>
      </c>
      <c r="H22" s="39">
        <v>9.7849999999999993E-2</v>
      </c>
      <c r="I22" s="21"/>
      <c r="J22" s="14"/>
    </row>
    <row r="23" spans="1:10" ht="12.75" customHeight="1" x14ac:dyDescent="0.2">
      <c r="A23" s="26">
        <f>A22+1</f>
        <v>7</v>
      </c>
      <c r="B23" s="36" t="s">
        <v>31</v>
      </c>
      <c r="C23" s="36" t="s">
        <v>32</v>
      </c>
      <c r="D23" s="36" t="s">
        <v>30</v>
      </c>
      <c r="E23" s="38">
        <f>VLOOKUP(C23,'[1]Sheet1 (2)'!$E$4:$O$21,11,0)</f>
        <v>3546.4344999999998</v>
      </c>
      <c r="F23" s="39">
        <f t="shared" si="0"/>
        <v>0.19249154598855883</v>
      </c>
      <c r="G23" s="40">
        <v>45306</v>
      </c>
      <c r="H23" s="39">
        <v>7.2399999999999992E-2</v>
      </c>
      <c r="I23" s="21"/>
      <c r="J23" s="14"/>
    </row>
    <row r="24" spans="1:10" s="22" customFormat="1" ht="12.75" customHeight="1" x14ac:dyDescent="0.2">
      <c r="A24" s="26">
        <f t="shared" ref="A24:A30" si="1">A23+1</f>
        <v>8</v>
      </c>
      <c r="B24" s="36" t="s">
        <v>19</v>
      </c>
      <c r="C24" s="36" t="s">
        <v>18</v>
      </c>
      <c r="D24" s="36" t="s">
        <v>27</v>
      </c>
      <c r="E24" s="38">
        <f>VLOOKUP(C24,'[1]Sheet1 (2)'!$E$4:$O$21,11,0)</f>
        <v>1433.19</v>
      </c>
      <c r="F24" s="39">
        <f t="shared" si="0"/>
        <v>7.7789948974200038E-2</v>
      </c>
      <c r="G24" s="40">
        <v>44915</v>
      </c>
      <c r="H24" s="39">
        <v>0</v>
      </c>
      <c r="I24" s="21"/>
      <c r="J24" s="23"/>
    </row>
    <row r="25" spans="1:10" ht="12.75" customHeight="1" x14ac:dyDescent="0.2">
      <c r="A25" s="26">
        <f t="shared" si="1"/>
        <v>9</v>
      </c>
      <c r="B25" s="36" t="s">
        <v>36</v>
      </c>
      <c r="C25" s="36" t="s">
        <v>34</v>
      </c>
      <c r="D25" s="36" t="s">
        <v>37</v>
      </c>
      <c r="E25" s="38">
        <f>VLOOKUP(C25,'[1]Sheet1 (2)'!$E$4:$O$21,11,0)</f>
        <v>1077.9110000000001</v>
      </c>
      <c r="F25" s="39">
        <f t="shared" si="0"/>
        <v>5.8506298319642852E-2</v>
      </c>
      <c r="G25" s="40">
        <v>46382</v>
      </c>
      <c r="H25" s="39">
        <v>7.17E-2</v>
      </c>
      <c r="I25" s="21"/>
      <c r="J25" s="14"/>
    </row>
    <row r="26" spans="1:10" ht="12.75" customHeight="1" x14ac:dyDescent="0.2">
      <c r="A26" s="26">
        <f t="shared" si="1"/>
        <v>10</v>
      </c>
      <c r="B26" s="36" t="s">
        <v>20</v>
      </c>
      <c r="C26" s="36" t="s">
        <v>22</v>
      </c>
      <c r="D26" s="36" t="s">
        <v>38</v>
      </c>
      <c r="E26" s="38">
        <f>VLOOKUP(C26,'[1]Sheet1 (2)'!$E$4:$O$21,11,0)</f>
        <v>967.15599999999995</v>
      </c>
      <c r="F26" s="39">
        <f t="shared" si="0"/>
        <v>5.2494795449376151E-2</v>
      </c>
      <c r="G26" s="40">
        <v>46568</v>
      </c>
      <c r="H26" s="39">
        <v>0.102356</v>
      </c>
      <c r="I26" s="21"/>
      <c r="J26" s="14"/>
    </row>
    <row r="27" spans="1:10" ht="12.75" customHeight="1" x14ac:dyDescent="0.2">
      <c r="A27" s="26">
        <f t="shared" si="1"/>
        <v>11</v>
      </c>
      <c r="B27" s="36" t="s">
        <v>43</v>
      </c>
      <c r="C27" s="36" t="s">
        <v>42</v>
      </c>
      <c r="D27" s="36" t="s">
        <v>37</v>
      </c>
      <c r="E27" s="38">
        <f>VLOOKUP(C27,'[1]Sheet1 (2)'!$E$4:$O$21,11,0)</f>
        <v>946.17</v>
      </c>
      <c r="F27" s="39">
        <f t="shared" si="0"/>
        <v>5.1355728145548632E-2</v>
      </c>
      <c r="G27" s="40">
        <v>46354</v>
      </c>
      <c r="H27" s="39">
        <v>7.1720000000000006E-2</v>
      </c>
      <c r="I27" s="21"/>
      <c r="J27" s="14"/>
    </row>
    <row r="28" spans="1:10" ht="12.75" customHeight="1" x14ac:dyDescent="0.2">
      <c r="A28" s="26">
        <f t="shared" si="1"/>
        <v>12</v>
      </c>
      <c r="B28" s="36" t="s">
        <v>36</v>
      </c>
      <c r="C28" s="36" t="s">
        <v>35</v>
      </c>
      <c r="D28" s="36" t="s">
        <v>37</v>
      </c>
      <c r="E28" s="38">
        <f>VLOOKUP(C28,'[1]Sheet1 (2)'!$E$4:$O$21,11,0)</f>
        <v>538.50300000000004</v>
      </c>
      <c r="F28" s="39">
        <f t="shared" si="0"/>
        <v>2.9228588597780925E-2</v>
      </c>
      <c r="G28" s="40">
        <v>46263</v>
      </c>
      <c r="H28" s="39">
        <v>7.1649999999999991E-2</v>
      </c>
      <c r="I28" s="21"/>
      <c r="J28" s="14"/>
    </row>
    <row r="29" spans="1:10" ht="12.75" customHeight="1" x14ac:dyDescent="0.2">
      <c r="A29" s="26">
        <f t="shared" si="1"/>
        <v>13</v>
      </c>
      <c r="B29" s="36" t="s">
        <v>21</v>
      </c>
      <c r="C29" s="36" t="s">
        <v>25</v>
      </c>
      <c r="D29" s="36" t="s">
        <v>29</v>
      </c>
      <c r="E29" s="38">
        <f>VLOOKUP(C29,'[1]Sheet1 (2)'!$E$4:$O$21,11,0)</f>
        <v>483.82704000000001</v>
      </c>
      <c r="F29" s="39">
        <f t="shared" si="0"/>
        <v>2.6260914989595409E-2</v>
      </c>
      <c r="G29" s="40">
        <v>46387</v>
      </c>
      <c r="H29" s="39">
        <v>8.9050999999999991E-2</v>
      </c>
      <c r="I29" s="21"/>
      <c r="J29" s="14"/>
    </row>
    <row r="30" spans="1:10" ht="12.75" customHeight="1" x14ac:dyDescent="0.2">
      <c r="A30" s="26">
        <f t="shared" si="1"/>
        <v>14</v>
      </c>
      <c r="B30" s="36" t="s">
        <v>21</v>
      </c>
      <c r="C30" s="36" t="s">
        <v>26</v>
      </c>
      <c r="D30" s="36" t="s">
        <v>29</v>
      </c>
      <c r="E30" s="38">
        <f>VLOOKUP(C30,'[1]Sheet1 (2)'!$E$4:$O$21,11,0)</f>
        <v>483.56256000000002</v>
      </c>
      <c r="F30" s="39">
        <f t="shared" si="0"/>
        <v>2.6246559680317017E-2</v>
      </c>
      <c r="G30" s="40">
        <v>46477</v>
      </c>
      <c r="H30" s="39">
        <v>8.9401000000000008E-2</v>
      </c>
      <c r="I30" s="21"/>
      <c r="J30" s="14"/>
    </row>
    <row r="31" spans="1:10" ht="12.75" customHeight="1" x14ac:dyDescent="0.2">
      <c r="A31" s="26">
        <f>+A30+1</f>
        <v>15</v>
      </c>
      <c r="B31" s="36" t="s">
        <v>54</v>
      </c>
      <c r="C31" s="36" t="s">
        <v>52</v>
      </c>
      <c r="D31" s="36" t="s">
        <v>29</v>
      </c>
      <c r="E31" s="38">
        <f>VLOOKUP(C31,'[1]Sheet1 (2)'!$E$4:$O$21,11,0)</f>
        <v>378.97991999999999</v>
      </c>
      <c r="F31" s="39">
        <f t="shared" si="0"/>
        <v>2.0570076988428897E-2</v>
      </c>
      <c r="G31" s="40">
        <v>46064</v>
      </c>
      <c r="H31" s="39">
        <v>7.0899999999999991E-2</v>
      </c>
      <c r="I31" s="21"/>
      <c r="J31" s="14"/>
    </row>
    <row r="32" spans="1:10" ht="12.75" customHeight="1" x14ac:dyDescent="0.2">
      <c r="A32" s="26">
        <f t="shared" ref="A32:A33" si="2">A31+1</f>
        <v>16</v>
      </c>
      <c r="B32" s="36" t="s">
        <v>54</v>
      </c>
      <c r="C32" s="36" t="s">
        <v>51</v>
      </c>
      <c r="D32" s="36" t="s">
        <v>29</v>
      </c>
      <c r="E32" s="38">
        <f>VLOOKUP(C32,'[1]Sheet1 (2)'!$E$4:$O$21,11,0)</f>
        <v>375.09804000000003</v>
      </c>
      <c r="F32" s="39">
        <f t="shared" si="0"/>
        <v>2.035937830428795E-2</v>
      </c>
      <c r="G32" s="40">
        <v>45699</v>
      </c>
      <c r="H32" s="39">
        <v>6.9949999999999998E-2</v>
      </c>
      <c r="I32" s="21"/>
      <c r="J32" s="14"/>
    </row>
    <row r="33" spans="1:10" ht="12.75" customHeight="1" x14ac:dyDescent="0.2">
      <c r="A33" s="26">
        <f t="shared" si="2"/>
        <v>17</v>
      </c>
      <c r="B33" s="36" t="s">
        <v>54</v>
      </c>
      <c r="C33" s="36" t="s">
        <v>53</v>
      </c>
      <c r="D33" s="36" t="s">
        <v>29</v>
      </c>
      <c r="E33" s="38">
        <f>VLOOKUP(C33,'[1]Sheet1 (2)'!$E$4:$O$21,11,0)</f>
        <v>115.78099900000001</v>
      </c>
      <c r="F33" s="39">
        <f t="shared" si="0"/>
        <v>6.2843014564655814E-3</v>
      </c>
      <c r="G33" s="40">
        <v>46429</v>
      </c>
      <c r="H33" s="39">
        <v>7.2250000000000009E-2</v>
      </c>
      <c r="I33" s="21"/>
      <c r="J33" s="14"/>
    </row>
    <row r="34" spans="1:10" ht="12.75" customHeight="1" x14ac:dyDescent="0.2">
      <c r="A34" s="26"/>
      <c r="B34" s="41" t="s">
        <v>16</v>
      </c>
      <c r="C34" s="41"/>
      <c r="D34" s="41"/>
      <c r="E34" s="42">
        <f>SUM(E22:E33)</f>
        <v>15703.947059000002</v>
      </c>
      <c r="F34" s="45">
        <f>SUM(F22:F33)</f>
        <v>0.85237075364267734</v>
      </c>
      <c r="G34" s="44"/>
      <c r="H34" s="44"/>
      <c r="I34"/>
    </row>
    <row r="35" spans="1:10" ht="12.75" customHeight="1" x14ac:dyDescent="0.2">
      <c r="A35" s="26"/>
      <c r="B35" s="26"/>
      <c r="C35" s="26"/>
      <c r="D35" s="26"/>
      <c r="E35" s="28"/>
      <c r="F35" s="29"/>
      <c r="G35" s="30"/>
      <c r="H35" s="46"/>
      <c r="I35"/>
      <c r="J35" s="24"/>
    </row>
    <row r="36" spans="1:10" ht="12.75" customHeight="1" x14ac:dyDescent="0.2">
      <c r="A36" s="26"/>
      <c r="B36" s="47" t="s">
        <v>41</v>
      </c>
      <c r="C36" s="47"/>
      <c r="D36" s="27" t="s">
        <v>14</v>
      </c>
      <c r="E36" s="38">
        <v>116.63149789999999</v>
      </c>
      <c r="F36" s="39">
        <f t="shared" ref="F36" si="3">+E36/$E$42</f>
        <v>6.3304643978994539E-3</v>
      </c>
      <c r="G36" s="30"/>
      <c r="H36" s="46"/>
      <c r="I36"/>
      <c r="J36" s="24"/>
    </row>
    <row r="37" spans="1:10" ht="12.75" customHeight="1" x14ac:dyDescent="0.2">
      <c r="A37" s="26"/>
      <c r="B37" s="41" t="s">
        <v>16</v>
      </c>
      <c r="C37" s="41"/>
      <c r="D37" s="41"/>
      <c r="E37" s="42">
        <f>SUM(E36)</f>
        <v>116.63149789999999</v>
      </c>
      <c r="F37" s="43">
        <f>SUM(F36)</f>
        <v>6.3304643978994539E-3</v>
      </c>
      <c r="G37" s="44"/>
      <c r="H37" s="44"/>
      <c r="I37"/>
      <c r="J37" s="24"/>
    </row>
    <row r="38" spans="1:10" ht="12.75" customHeight="1" x14ac:dyDescent="0.2">
      <c r="A38" s="26"/>
      <c r="B38" s="26"/>
      <c r="C38" s="26"/>
      <c r="D38" s="26"/>
      <c r="E38" s="28"/>
      <c r="F38" s="29"/>
      <c r="G38" s="30"/>
      <c r="H38" s="46"/>
      <c r="I38"/>
      <c r="J38" s="24"/>
    </row>
    <row r="39" spans="1:10" ht="12.75" customHeight="1" x14ac:dyDescent="0.2">
      <c r="A39" s="26"/>
      <c r="B39" s="31" t="s">
        <v>9</v>
      </c>
      <c r="C39" s="31"/>
      <c r="D39" s="26"/>
      <c r="E39" s="28"/>
      <c r="F39" s="29"/>
      <c r="G39" s="30"/>
      <c r="H39" s="46"/>
      <c r="I39" s="25"/>
    </row>
    <row r="40" spans="1:10" ht="12.75" customHeight="1" x14ac:dyDescent="0.2">
      <c r="A40" s="26"/>
      <c r="B40" s="31" t="s">
        <v>3</v>
      </c>
      <c r="C40" s="31"/>
      <c r="D40" s="26"/>
      <c r="E40" s="48">
        <f>E42-E34-E12-E37-E18</f>
        <v>1339.2595558999999</v>
      </c>
      <c r="F40" s="29">
        <f>+E40/$E$42</f>
        <v>7.2691640687327433E-2</v>
      </c>
      <c r="G40" s="30"/>
      <c r="H40" s="46"/>
      <c r="I40" s="21"/>
    </row>
    <row r="41" spans="1:10" ht="12.75" customHeight="1" x14ac:dyDescent="0.2">
      <c r="A41" s="26"/>
      <c r="B41" s="41" t="s">
        <v>16</v>
      </c>
      <c r="C41" s="41"/>
      <c r="D41" s="41"/>
      <c r="E41" s="49">
        <f>SUM(E40)</f>
        <v>1339.2595558999999</v>
      </c>
      <c r="F41" s="43">
        <f>SUM(F40)</f>
        <v>7.2691640687327433E-2</v>
      </c>
      <c r="G41" s="44"/>
      <c r="H41" s="44"/>
      <c r="I41" s="25"/>
    </row>
    <row r="42" spans="1:10" ht="12.75" customHeight="1" x14ac:dyDescent="0.2">
      <c r="A42" s="26"/>
      <c r="B42" s="50" t="s">
        <v>7</v>
      </c>
      <c r="C42" s="50"/>
      <c r="D42" s="50"/>
      <c r="E42" s="51">
        <v>18423.845482600002</v>
      </c>
      <c r="F42" s="52">
        <f>+F41+F34+F12+F37+F18</f>
        <v>0.99999999999999989</v>
      </c>
      <c r="G42" s="53"/>
      <c r="H42" s="53"/>
      <c r="I42" s="17"/>
    </row>
    <row r="43" spans="1:10" ht="12.75" customHeight="1" x14ac:dyDescent="0.2">
      <c r="E43" s="19"/>
      <c r="H43" s="17"/>
      <c r="I43" s="17"/>
    </row>
    <row r="44" spans="1:10" ht="12.75" customHeight="1" x14ac:dyDescent="0.2">
      <c r="E44" s="19"/>
      <c r="F44" s="13"/>
      <c r="H44" s="17"/>
      <c r="I44" s="17"/>
    </row>
    <row r="45" spans="1:10" ht="12.75" customHeight="1" x14ac:dyDescent="0.2">
      <c r="E45" s="19"/>
      <c r="F45" s="14"/>
      <c r="H45" s="17"/>
      <c r="I45" s="17"/>
    </row>
    <row r="46" spans="1:10" ht="12.75" customHeight="1" x14ac:dyDescent="0.2">
      <c r="E46" s="13"/>
      <c r="H46" s="17"/>
      <c r="I46" s="17"/>
    </row>
    <row r="47" spans="1:10" ht="12.75" customHeight="1" x14ac:dyDescent="0.2">
      <c r="B47" s="15"/>
      <c r="C47" s="15"/>
      <c r="E47" s="19"/>
      <c r="H47" s="17"/>
      <c r="I47" s="17"/>
    </row>
    <row r="48" spans="1:10" ht="12.75" customHeight="1" x14ac:dyDescent="0.2">
      <c r="B48" s="15"/>
      <c r="C48" s="15"/>
      <c r="E48" s="19"/>
    </row>
    <row r="49" spans="2:9" ht="12.75" customHeight="1" x14ac:dyDescent="0.2">
      <c r="B49" s="15"/>
      <c r="C49" s="15"/>
      <c r="E49" s="19"/>
    </row>
    <row r="50" spans="2:9" ht="12.75" customHeight="1" x14ac:dyDescent="0.2">
      <c r="B50" s="15"/>
      <c r="C50" s="15"/>
    </row>
    <row r="51" spans="2:9" ht="12.75" customHeight="1" x14ac:dyDescent="0.2">
      <c r="B51" s="15"/>
      <c r="C51" s="15"/>
      <c r="H51" s="21"/>
      <c r="I51" s="21"/>
    </row>
    <row r="52" spans="2:9" ht="12.75" customHeight="1" x14ac:dyDescent="0.2">
      <c r="H52" s="21"/>
      <c r="I52" s="21"/>
    </row>
    <row r="53" spans="2:9" ht="12.75" customHeight="1" x14ac:dyDescent="0.2"/>
    <row r="54" spans="2:9" ht="12.75" customHeight="1" x14ac:dyDescent="0.2"/>
    <row r="55" spans="2:9" ht="12.75" customHeight="1" x14ac:dyDescent="0.2">
      <c r="H55" s="20"/>
      <c r="I55" s="20"/>
    </row>
    <row r="56" spans="2:9" ht="12.75" customHeight="1" x14ac:dyDescent="0.2"/>
    <row r="57" spans="2:9" ht="12.75" customHeight="1" x14ac:dyDescent="0.2"/>
    <row r="58" spans="2:9" ht="12.75" customHeight="1" x14ac:dyDescent="0.2"/>
    <row r="59" spans="2:9" ht="12.75" customHeight="1" x14ac:dyDescent="0.2">
      <c r="H59" s="20"/>
      <c r="I59" s="20"/>
    </row>
    <row r="60" spans="2:9" ht="12.75" customHeight="1" x14ac:dyDescent="0.2">
      <c r="H60" s="18"/>
      <c r="I60" s="18"/>
    </row>
    <row r="61" spans="2:9" ht="12.75" customHeight="1" x14ac:dyDescent="0.2">
      <c r="H61" s="17"/>
      <c r="I61" s="17"/>
    </row>
    <row r="62" spans="2:9" ht="12.75" customHeight="1" x14ac:dyDescent="0.2">
      <c r="H62" s="18"/>
      <c r="I62" s="18"/>
    </row>
    <row r="63" spans="2:9" ht="12.75" customHeight="1" x14ac:dyDescent="0.2"/>
    <row r="64" spans="2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</sheetData>
  <sortState ref="B22:H33">
    <sortCondition descending="1" ref="E22:E33"/>
  </sortState>
  <mergeCells count="1">
    <mergeCell ref="A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11:28 05/05/2020</XMLData>
</file>

<file path=customXml/itemProps1.xml><?xml version="1.0" encoding="utf-8"?>
<ds:datastoreItem xmlns:ds="http://schemas.openxmlformats.org/officeDocument/2006/customXml" ds:itemID="{CD9EEACB-DC22-47D4-8519-C104CCDFD4A9}">
  <ds:schemaRefs/>
</ds:datastoreItem>
</file>

<file path=customXml/itemProps2.xml><?xml version="1.0" encoding="utf-8"?>
<ds:datastoreItem xmlns:ds="http://schemas.openxmlformats.org/officeDocument/2006/customXml" ds:itemID="{4F4B374D-FCA7-48A5-AEAE-94185906E7D0}">
  <ds:schemaRefs/>
</ds:datastoreItem>
</file>

<file path=customXml/itemProps3.xml><?xml version="1.0" encoding="utf-8"?>
<ds:datastoreItem xmlns:ds="http://schemas.openxmlformats.org/officeDocument/2006/customXml" ds:itemID="{CC72615F-E051-45FC-903B-E517583705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Lenovo</cp:lastModifiedBy>
  <dcterms:created xsi:type="dcterms:W3CDTF">1996-10-14T23:33:28Z</dcterms:created>
  <dcterms:modified xsi:type="dcterms:W3CDTF">2022-06-03T10:38:44Z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