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y Saini\Desktop\"/>
    </mc:Choice>
  </mc:AlternateContent>
  <bookViews>
    <workbookView xWindow="0" yWindow="0" windowWidth="20490" windowHeight="7755"/>
  </bookViews>
  <sheets>
    <sheet name="Series I" sheetId="1" r:id="rId1"/>
  </sheets>
  <externalReferences>
    <externalReference r:id="rId2"/>
  </externalReferences>
  <definedNames>
    <definedName name="_xlnm._FilterDatabase" localSheetId="0" hidden="1">'Series I'!$A$9:$L$16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3" i="1"/>
  <c r="F11" i="1" l="1"/>
  <c r="F10" i="1"/>
  <c r="F14" i="1"/>
  <c r="F15" i="1" l="1"/>
  <c r="F39" i="1" l="1"/>
  <c r="F40" i="1" s="1"/>
  <c r="E40" i="1"/>
  <c r="A9" i="1" l="1"/>
  <c r="A10" i="1" s="1"/>
  <c r="A11" i="1" s="1"/>
  <c r="A12" i="1" s="1"/>
  <c r="A13" i="1" s="1"/>
  <c r="A14" i="1" s="1"/>
  <c r="A15" i="1" s="1"/>
  <c r="A16" i="1" s="1"/>
  <c r="A21" i="1" s="1"/>
  <c r="F33" i="1" l="1"/>
  <c r="F34" i="1"/>
  <c r="F35" i="1"/>
  <c r="F32" i="1"/>
  <c r="F31" i="1"/>
  <c r="F23" i="1"/>
  <c r="F13" i="1"/>
  <c r="F22" i="1"/>
  <c r="F16" i="1"/>
  <c r="F9" i="1"/>
  <c r="F12" i="1"/>
  <c r="E18" i="1" l="1"/>
  <c r="E26" i="1"/>
  <c r="F21" i="1"/>
  <c r="F26" i="1" s="1"/>
  <c r="E37" i="1"/>
  <c r="F30" i="1"/>
  <c r="E43" i="1" l="1"/>
  <c r="E44" i="1" s="1"/>
  <c r="F37" i="1"/>
  <c r="F18" i="1"/>
  <c r="F43" i="1" l="1"/>
  <c r="F44" i="1" l="1"/>
  <c r="F45" i="1" s="1"/>
  <c r="A22" i="1" l="1"/>
  <c r="A23" i="1" s="1"/>
  <c r="A30" i="1" l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<sst xmlns="http://schemas.openxmlformats.org/spreadsheetml/2006/main" count="77" uniqueCount="58">
  <si>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</si>
  <si>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</si>
  <si>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</si>
  <si>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</si>
  <si>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</si>
  <si>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</si>
  <si>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</si>
  <si>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</si>
  <si>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</si>
  <si>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</si>
  <si>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</si>
  <si>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</si>
  <si>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</si>
  <si>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</si>
  <si>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</si>
  <si>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</si>
  <si>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</si>
  <si>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GMR Warora Energy Limited</t>
  </si>
  <si>
    <t>ISIN</t>
  </si>
  <si>
    <t>INE477K07018</t>
  </si>
  <si>
    <t>Green Infra Wind Energy Limited</t>
  </si>
  <si>
    <t>ICRA D</t>
  </si>
  <si>
    <t>ICRA AAA</t>
  </si>
  <si>
    <t>NIIF Infrastructure Finance Limted</t>
  </si>
  <si>
    <t>INE246R07418</t>
  </si>
  <si>
    <t>INE124L07048</t>
  </si>
  <si>
    <t>INE124L07055</t>
  </si>
  <si>
    <t>INE124L07063</t>
  </si>
  <si>
    <t>Aggregated Yield %</t>
  </si>
  <si>
    <t>Governmnet Securities</t>
  </si>
  <si>
    <t>Fixed Deposit</t>
  </si>
  <si>
    <t>IN0020200211</t>
  </si>
  <si>
    <t>4.48% GOI 02NOV2023</t>
  </si>
  <si>
    <t>IN002021Z483</t>
  </si>
  <si>
    <t>IN002021Z509</t>
  </si>
  <si>
    <t>IN0020130061</t>
  </si>
  <si>
    <t>8.83% GOI 25NOV2023</t>
  </si>
  <si>
    <t>4.56% GOI 29NOV2023</t>
  </si>
  <si>
    <t>IN0020210210</t>
  </si>
  <si>
    <t>Power Finance Corporation Limited</t>
  </si>
  <si>
    <t>INE134E08LB1</t>
  </si>
  <si>
    <t>IN002022Z085</t>
  </si>
  <si>
    <t>364 DAY TBILL 25MAY23</t>
  </si>
  <si>
    <t>364 DAY TBILL 15JUN23</t>
  </si>
  <si>
    <t>IN002022Z119</t>
  </si>
  <si>
    <t>IN002022Y112</t>
  </si>
  <si>
    <t>364 DAYS T-BILL 16FEB23</t>
  </si>
  <si>
    <t>364 DAYS T-BILL 02MAR23</t>
  </si>
  <si>
    <t>182 DAYS T-BILL 15DEC22</t>
  </si>
  <si>
    <t>IN002022Y120</t>
  </si>
  <si>
    <t>182 DAYS T-BILL 22DEC22</t>
  </si>
  <si>
    <t>IN002022Y229</t>
  </si>
  <si>
    <t>182 DAYS T-BILL 02MAR23</t>
  </si>
  <si>
    <t>IN002022Z242</t>
  </si>
  <si>
    <t>364 DAY TBILL 14SEP23</t>
  </si>
  <si>
    <t>CRISIL AA +</t>
  </si>
  <si>
    <t>Portfolio as on November 15, 2022</t>
  </si>
  <si>
    <t>IIFCL MF INFRASTRUCTURE DEBT FUND SR - I (BSE SCRIP CODE-537488)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</si>
</sst>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15" fontId="0" fillId="0" borderId="0" xfId="0" applyNumberFormat="1" applyFill="1"/>
    <xf numFmtId="0" fontId="0" fillId="0" borderId="0" xfId="0" applyFont="1"/>
    <xf numFmtId="15" fontId="0" fillId="0" borderId="0" xfId="0" applyNumberFormat="1"/>
    <xf numFmtId="15" fontId="0" fillId="0" borderId="0" xfId="1" applyNumberFormat="1" applyFont="1"/>
    <xf numFmtId="9" fontId="0" fillId="0" borderId="0" xfId="0" applyNumberFormat="1"/>
    <xf numFmtId="9" fontId="0" fillId="0" borderId="0" xfId="0" applyNumberFormat="1" applyFont="1"/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2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 vertical="top" wrapText="1"/>
    </xf>
    <xf numFmtId="39" fontId="3" fillId="2" borderId="1" xfId="1" applyNumberFormat="1" applyFont="1" applyFill="1" applyBorder="1" applyAlignment="1">
      <alignment horizontal="center" vertical="top" wrapText="1"/>
    </xf>
    <xf numFmtId="10" fontId="3" fillId="2" borderId="1" xfId="2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5" fillId="0" borderId="1" xfId="0" applyFont="1" applyBorder="1"/>
    <xf numFmtId="10" fontId="7" fillId="0" borderId="1" xfId="0" applyNumberFormat="1" applyFont="1" applyFill="1" applyBorder="1"/>
    <xf numFmtId="166" fontId="7" fillId="0" borderId="1" xfId="0" applyNumberFormat="1" applyFont="1" applyFill="1" applyBorder="1"/>
    <xf numFmtId="39" fontId="7" fillId="0" borderId="1" xfId="0" applyNumberFormat="1" applyFont="1" applyFill="1" applyBorder="1"/>
    <xf numFmtId="0" fontId="8" fillId="3" borderId="1" xfId="0" applyFont="1" applyFill="1" applyBorder="1"/>
    <xf numFmtId="39" fontId="8" fillId="3" borderId="1" xfId="0" applyNumberFormat="1" applyFont="1" applyFill="1" applyBorder="1"/>
    <xf numFmtId="10" fontId="8" fillId="3" borderId="1" xfId="0" applyNumberFormat="1" applyFont="1" applyFill="1" applyBorder="1"/>
    <xf numFmtId="166" fontId="8" fillId="3" borderId="1" xfId="0" applyNumberFormat="1" applyFont="1" applyFill="1" applyBorder="1"/>
    <xf numFmtId="0" fontId="5" fillId="0" borderId="1" xfId="0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166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PORTING\IIFCL%20MF\Fact%20Sheet\2022-23\NOV%2022\01-15\Portfolio_Report_Percentage_Net_As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E4" t="str">
            <v>IN0020130061</v>
          </cell>
          <cell r="F4" t="str">
            <v>Fixed rates bonds - Government</v>
          </cell>
          <cell r="G4" t="str">
            <v>INDIA GOVT BOND IGB 8.83% 11/25/23</v>
          </cell>
          <cell r="H4">
            <v>364483287.44999999</v>
          </cell>
          <cell r="I4">
            <v>106.44816299999999</v>
          </cell>
          <cell r="J4">
            <v>387985765.57999998</v>
          </cell>
          <cell r="K4">
            <v>0</v>
          </cell>
          <cell r="L4">
            <v>101.87090000000001</v>
          </cell>
          <cell r="M4">
            <v>44880</v>
          </cell>
          <cell r="N4">
            <v>371302405.26999998</v>
          </cell>
          <cell r="O4">
            <v>3713.0240526999996</v>
          </cell>
        </row>
        <row r="5">
          <cell r="E5" t="str">
            <v>INE124L07048</v>
          </cell>
          <cell r="F5" t="str">
            <v>Fixed rates bonds - Corporate</v>
          </cell>
          <cell r="G5" t="str">
            <v>14.40% GMR WARORA NCD 25SEP2022 SRS I</v>
          </cell>
          <cell r="H5">
            <v>250000000</v>
          </cell>
          <cell r="I5">
            <v>84.503120999999993</v>
          </cell>
          <cell r="J5">
            <v>211257802.84999999</v>
          </cell>
          <cell r="K5">
            <v>0</v>
          </cell>
          <cell r="L5">
            <v>34.503147999999996</v>
          </cell>
          <cell r="M5">
            <v>44880</v>
          </cell>
          <cell r="N5">
            <v>86257870</v>
          </cell>
          <cell r="O5">
            <v>862.57870000000003</v>
          </cell>
        </row>
        <row r="6">
          <cell r="E6" t="str">
            <v>INE124L07055</v>
          </cell>
          <cell r="F6" t="str">
            <v>Fixed rates bonds - Corporate</v>
          </cell>
          <cell r="G6" t="str">
            <v>14.40% GMR WARORA NCD 25SEP2023 SRS II</v>
          </cell>
          <cell r="H6">
            <v>250000000</v>
          </cell>
          <cell r="I6">
            <v>84.503120999999993</v>
          </cell>
          <cell r="J6">
            <v>211257802.84999999</v>
          </cell>
          <cell r="K6">
            <v>0</v>
          </cell>
          <cell r="L6">
            <v>34.503147999999996</v>
          </cell>
          <cell r="M6">
            <v>44880</v>
          </cell>
          <cell r="N6">
            <v>86257870</v>
          </cell>
          <cell r="O6">
            <v>862.57870000000003</v>
          </cell>
        </row>
        <row r="7">
          <cell r="E7" t="str">
            <v>INE124L07063</v>
          </cell>
          <cell r="F7" t="str">
            <v>Fixed rates bonds - Corporate</v>
          </cell>
          <cell r="G7" t="str">
            <v>14.40% GMR WARORA NCD 25NOV2023 SRS III</v>
          </cell>
          <cell r="H7">
            <v>250000000</v>
          </cell>
          <cell r="I7">
            <v>84.503120999999993</v>
          </cell>
          <cell r="J7">
            <v>211257802.84999999</v>
          </cell>
          <cell r="K7">
            <v>0</v>
          </cell>
          <cell r="L7">
            <v>34.503147999999996</v>
          </cell>
          <cell r="M7">
            <v>44880</v>
          </cell>
          <cell r="N7">
            <v>86257870</v>
          </cell>
          <cell r="O7">
            <v>862.57870000000003</v>
          </cell>
        </row>
        <row r="8">
          <cell r="E8" t="str">
            <v>INE477K07018</v>
          </cell>
          <cell r="F8" t="str">
            <v>Fixed rates bonds - Corporate</v>
          </cell>
          <cell r="G8" t="str">
            <v>9.65%GREEN INFRA WIND ENERGY LTD 04AUG23</v>
          </cell>
          <cell r="H8">
            <v>400000000</v>
          </cell>
          <cell r="I8">
            <v>86</v>
          </cell>
          <cell r="J8">
            <v>344000000</v>
          </cell>
          <cell r="K8">
            <v>0</v>
          </cell>
          <cell r="L8">
            <v>85.378799999999998</v>
          </cell>
          <cell r="M8">
            <v>44880</v>
          </cell>
          <cell r="N8">
            <v>341515200</v>
          </cell>
          <cell r="O8">
            <v>3415.152</v>
          </cell>
        </row>
        <row r="9">
          <cell r="E9" t="str">
            <v>INE246R07418</v>
          </cell>
          <cell r="F9" t="str">
            <v>Fixed rates bonds - Corporate</v>
          </cell>
          <cell r="G9" t="str">
            <v>8.15% NIIF IFL - 15JAN24 NCD</v>
          </cell>
          <cell r="H9">
            <v>1150000000</v>
          </cell>
          <cell r="I9">
            <v>99.8</v>
          </cell>
          <cell r="J9">
            <v>1147700000</v>
          </cell>
          <cell r="K9">
            <v>0</v>
          </cell>
          <cell r="L9">
            <v>100.1902</v>
          </cell>
          <cell r="M9">
            <v>44880</v>
          </cell>
          <cell r="N9">
            <v>1152187300</v>
          </cell>
          <cell r="O9">
            <v>11521.873</v>
          </cell>
        </row>
        <row r="10">
          <cell r="E10" t="str">
            <v>INE134E08LB1</v>
          </cell>
          <cell r="F10" t="str">
            <v>Fixed rates bonds - Corporate</v>
          </cell>
          <cell r="G10" t="str">
            <v>5.47% POWER FIN CORP LTD 19AUG23 NCD</v>
          </cell>
          <cell r="H10">
            <v>750000000</v>
          </cell>
          <cell r="I10">
            <v>99.933403999999996</v>
          </cell>
          <cell r="J10">
            <v>749500527</v>
          </cell>
          <cell r="K10">
            <v>0</v>
          </cell>
          <cell r="L10">
            <v>98.562400000000011</v>
          </cell>
          <cell r="M10">
            <v>44880</v>
          </cell>
          <cell r="N10">
            <v>739218000</v>
          </cell>
          <cell r="O10">
            <v>7392.18</v>
          </cell>
        </row>
        <row r="11">
          <cell r="E11" t="str">
            <v>IN0020200211</v>
          </cell>
          <cell r="F11" t="str">
            <v>Fixed rates bonds - Government</v>
          </cell>
          <cell r="G11" t="str">
            <v>4.48% GOVERNMENT OF INDIA 02NOV23 G-SEC</v>
          </cell>
          <cell r="H11">
            <v>5900000</v>
          </cell>
          <cell r="I11">
            <v>99.745762999999997</v>
          </cell>
          <cell r="J11">
            <v>5885000</v>
          </cell>
          <cell r="K11">
            <v>0</v>
          </cell>
          <cell r="L11">
            <v>97.910700000000006</v>
          </cell>
          <cell r="M11">
            <v>44880</v>
          </cell>
          <cell r="N11">
            <v>5776731.2999999998</v>
          </cell>
          <cell r="O11">
            <v>57.767313000000001</v>
          </cell>
        </row>
        <row r="12">
          <cell r="E12" t="str">
            <v>IN0020210210</v>
          </cell>
          <cell r="F12" t="str">
            <v>Fixed rates bonds - Government</v>
          </cell>
          <cell r="G12" t="str">
            <v>GOI 04.56% 29NOV2023</v>
          </cell>
          <cell r="H12">
            <v>102860000</v>
          </cell>
          <cell r="I12">
            <v>97.515293</v>
          </cell>
          <cell r="J12">
            <v>100304230</v>
          </cell>
          <cell r="K12">
            <v>0</v>
          </cell>
          <cell r="L12">
            <v>97.838100000000011</v>
          </cell>
          <cell r="M12">
            <v>44880</v>
          </cell>
          <cell r="N12">
            <v>100636269.66</v>
          </cell>
          <cell r="O12">
            <v>1006.3626965999999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6" zoomScale="85" zoomScaleNormal="85" workbookViewId="0">
      <selection activeCell="B2" sqref="B2"/>
    </sheetView>
  </sheetViews>
  <sheetFormatPr defaultColWidth="9.140625" defaultRowHeight="12.75" x14ac:dyDescent="0.2"/>
  <cols>
    <col min="1" max="1" width="8.140625" bestFit="1" customWidth="1"/>
    <col min="2" max="2" width="51.5703125" bestFit="1" customWidth="1"/>
    <col min="3" max="3" width="16.28515625" bestFit="1" customWidth="1"/>
    <col min="4" max="4" width="14.42578125" bestFit="1" customWidth="1"/>
    <col min="5" max="5" width="23.5703125" bestFit="1" customWidth="1"/>
    <col min="6" max="6" width="10.5703125" bestFit="1" customWidth="1"/>
    <col min="7" max="7" width="16" bestFit="1" customWidth="1"/>
    <col min="8" max="8" width="12.85546875" bestFit="1" customWidth="1"/>
    <col min="9" max="9" width="15.7109375" style="5" bestFit="1" customWidth="1"/>
  </cols>
  <sheetData>
    <row r="1" spans="1:9" ht="15.75" x14ac:dyDescent="0.2">
      <c r="A1" s="39" t="s">
        <v>57</v>
      </c>
      <c r="B1" s="39"/>
      <c r="C1" s="39"/>
      <c r="D1" s="39"/>
      <c r="E1" s="39"/>
      <c r="F1" s="39"/>
      <c r="G1" s="39"/>
      <c r="H1" s="39"/>
    </row>
    <row r="2" spans="1:9" ht="15.75" x14ac:dyDescent="0.25">
      <c r="A2" s="9" t="s">
        <v>0</v>
      </c>
      <c r="B2" s="10" t="s">
        <v>56</v>
      </c>
      <c r="C2" s="10"/>
      <c r="D2" s="11"/>
      <c r="E2" s="12"/>
      <c r="F2" s="13"/>
      <c r="G2" s="14"/>
      <c r="H2" s="14"/>
    </row>
    <row r="3" spans="1:9" ht="15.75" x14ac:dyDescent="0.25">
      <c r="A3" s="16"/>
      <c r="B3" s="17"/>
      <c r="C3" s="17"/>
      <c r="D3" s="9"/>
      <c r="E3" s="12"/>
      <c r="F3" s="13"/>
      <c r="G3" s="14"/>
      <c r="H3" s="14"/>
    </row>
    <row r="4" spans="1:9" ht="31.5" x14ac:dyDescent="0.2">
      <c r="A4" s="18" t="s">
        <v>13</v>
      </c>
      <c r="B4" s="19" t="s">
        <v>6</v>
      </c>
      <c r="C4" s="19" t="s">
        <v>18</v>
      </c>
      <c r="D4" s="19" t="s">
        <v>15</v>
      </c>
      <c r="E4" s="20" t="s">
        <v>8</v>
      </c>
      <c r="F4" s="21" t="s">
        <v>12</v>
      </c>
      <c r="G4" s="22" t="s">
        <v>2</v>
      </c>
      <c r="H4" s="22" t="s">
        <v>28</v>
      </c>
    </row>
    <row r="5" spans="1:9" ht="15.75" x14ac:dyDescent="0.25">
      <c r="A5" s="14"/>
      <c r="B5" s="14"/>
      <c r="C5" s="14"/>
      <c r="D5" s="14"/>
      <c r="E5" s="23"/>
      <c r="F5" s="24"/>
      <c r="G5" s="25"/>
      <c r="H5" s="25"/>
    </row>
    <row r="6" spans="1:9" ht="15.75" x14ac:dyDescent="0.25">
      <c r="A6" s="14"/>
      <c r="B6" s="14"/>
      <c r="C6" s="14"/>
      <c r="D6" s="14"/>
      <c r="E6" s="23"/>
      <c r="F6" s="24"/>
      <c r="G6" s="25"/>
      <c r="H6" s="25"/>
    </row>
    <row r="7" spans="1:9" ht="15.75" x14ac:dyDescent="0.25">
      <c r="A7" s="14"/>
      <c r="B7" s="26" t="s">
        <v>1</v>
      </c>
      <c r="C7" s="26"/>
      <c r="D7" s="14"/>
      <c r="E7" s="23"/>
      <c r="F7" s="24"/>
      <c r="G7" s="25"/>
      <c r="H7" s="25"/>
    </row>
    <row r="8" spans="1:9" ht="15.75" x14ac:dyDescent="0.25">
      <c r="A8" s="14"/>
      <c r="B8" s="26" t="s">
        <v>4</v>
      </c>
      <c r="C8" s="26"/>
      <c r="D8" s="14"/>
      <c r="E8" s="23"/>
      <c r="F8" s="24"/>
      <c r="G8" s="25"/>
      <c r="H8" s="25"/>
      <c r="I8"/>
    </row>
    <row r="9" spans="1:9" ht="15.75" x14ac:dyDescent="0.25">
      <c r="A9" s="14">
        <f>+A8+1</f>
        <v>1</v>
      </c>
      <c r="B9" s="15" t="s">
        <v>47</v>
      </c>
      <c r="C9" s="15" t="s">
        <v>34</v>
      </c>
      <c r="D9" s="27" t="s">
        <v>5</v>
      </c>
      <c r="E9" s="29">
        <v>5561.0386701999996</v>
      </c>
      <c r="F9" s="27">
        <f t="shared" ref="F9:F16" si="0">+E9/$E$45</f>
        <v>0.12424157397638405</v>
      </c>
      <c r="G9" s="28">
        <v>44987</v>
      </c>
      <c r="H9" s="27">
        <v>6.5450000000000008E-2</v>
      </c>
      <c r="I9" s="3"/>
    </row>
    <row r="10" spans="1:9" ht="15.75" x14ac:dyDescent="0.25">
      <c r="A10" s="14">
        <f t="shared" ref="A10:A16" si="1">+A9+1</f>
        <v>2</v>
      </c>
      <c r="B10" s="15" t="s">
        <v>52</v>
      </c>
      <c r="C10" s="15" t="s">
        <v>51</v>
      </c>
      <c r="D10" s="27" t="s">
        <v>5</v>
      </c>
      <c r="E10" s="29">
        <v>3638.8346760000004</v>
      </c>
      <c r="F10" s="27">
        <f t="shared" si="0"/>
        <v>8.1296781841983884E-2</v>
      </c>
      <c r="G10" s="28">
        <v>44987</v>
      </c>
      <c r="H10" s="27">
        <v>6.5450000000000008E-2</v>
      </c>
      <c r="I10" s="3"/>
    </row>
    <row r="11" spans="1:9" ht="15.75" x14ac:dyDescent="0.25">
      <c r="A11" s="14">
        <f t="shared" si="1"/>
        <v>3</v>
      </c>
      <c r="B11" s="15" t="s">
        <v>54</v>
      </c>
      <c r="C11" s="15" t="s">
        <v>53</v>
      </c>
      <c r="D11" s="27" t="s">
        <v>5</v>
      </c>
      <c r="E11" s="29">
        <v>1031.6566600000001</v>
      </c>
      <c r="F11" s="27">
        <f t="shared" si="0"/>
        <v>2.3048688355373291E-2</v>
      </c>
      <c r="G11" s="28">
        <v>45183</v>
      </c>
      <c r="H11" s="27">
        <v>6.8349999999999994E-2</v>
      </c>
      <c r="I11" s="3"/>
    </row>
    <row r="12" spans="1:9" ht="15.75" x14ac:dyDescent="0.25">
      <c r="A12" s="14">
        <f t="shared" si="1"/>
        <v>4</v>
      </c>
      <c r="B12" s="15" t="s">
        <v>46</v>
      </c>
      <c r="C12" s="15" t="s">
        <v>33</v>
      </c>
      <c r="D12" s="27" t="s">
        <v>5</v>
      </c>
      <c r="E12" s="29">
        <v>1003.67082</v>
      </c>
      <c r="F12" s="27">
        <f t="shared" si="0"/>
        <v>2.2423444580449817E-2</v>
      </c>
      <c r="G12" s="28">
        <v>44973</v>
      </c>
      <c r="H12" s="27">
        <v>6.4549999999999996E-2</v>
      </c>
      <c r="I12" s="3"/>
    </row>
    <row r="13" spans="1:9" ht="15.75" x14ac:dyDescent="0.25">
      <c r="A13" s="14">
        <f t="shared" si="1"/>
        <v>5</v>
      </c>
      <c r="B13" s="15" t="s">
        <v>43</v>
      </c>
      <c r="C13" s="15" t="s">
        <v>44</v>
      </c>
      <c r="D13" s="27" t="s">
        <v>5</v>
      </c>
      <c r="E13" s="29">
        <v>489.32954999999998</v>
      </c>
      <c r="F13" s="27">
        <f t="shared" si="0"/>
        <v>1.0932323454418498E-2</v>
      </c>
      <c r="G13" s="28">
        <v>45092</v>
      </c>
      <c r="H13" s="27">
        <v>6.7770967741935501E-2</v>
      </c>
      <c r="I13" s="3"/>
    </row>
    <row r="14" spans="1:9" ht="15.75" x14ac:dyDescent="0.25">
      <c r="A14" s="14">
        <f t="shared" si="1"/>
        <v>6</v>
      </c>
      <c r="B14" s="15" t="s">
        <v>50</v>
      </c>
      <c r="C14" s="15" t="s">
        <v>49</v>
      </c>
      <c r="D14" s="27" t="s">
        <v>5</v>
      </c>
      <c r="E14" s="29">
        <v>413.5872</v>
      </c>
      <c r="F14" s="27">
        <f t="shared" si="0"/>
        <v>9.2401308014348916E-3</v>
      </c>
      <c r="G14" s="28">
        <v>44917</v>
      </c>
      <c r="H14" s="27">
        <v>5.9149999999999994E-2</v>
      </c>
      <c r="I14" s="3"/>
    </row>
    <row r="15" spans="1:9" ht="15.75" x14ac:dyDescent="0.25">
      <c r="A15" s="14">
        <f t="shared" si="1"/>
        <v>7</v>
      </c>
      <c r="B15" s="15" t="s">
        <v>42</v>
      </c>
      <c r="C15" s="15" t="s">
        <v>41</v>
      </c>
      <c r="D15" s="27" t="s">
        <v>5</v>
      </c>
      <c r="E15" s="29">
        <v>164.25009</v>
      </c>
      <c r="F15" s="27">
        <f t="shared" si="0"/>
        <v>3.6695824139321843E-3</v>
      </c>
      <c r="G15" s="28">
        <v>45071</v>
      </c>
      <c r="H15" s="27">
        <v>6.7250000000000004E-2</v>
      </c>
      <c r="I15" s="3"/>
    </row>
    <row r="16" spans="1:9" ht="15.75" x14ac:dyDescent="0.25">
      <c r="A16" s="14">
        <f t="shared" si="1"/>
        <v>8</v>
      </c>
      <c r="B16" s="15" t="s">
        <v>48</v>
      </c>
      <c r="C16" s="15" t="s">
        <v>45</v>
      </c>
      <c r="D16" s="27" t="s">
        <v>5</v>
      </c>
      <c r="E16" s="29">
        <v>86.599278000000012</v>
      </c>
      <c r="F16" s="27">
        <f t="shared" si="0"/>
        <v>1.9347519846596392E-3</v>
      </c>
      <c r="G16" s="28">
        <v>44910</v>
      </c>
      <c r="H16" s="27">
        <v>5.8250000000000003E-2</v>
      </c>
      <c r="I16" s="3"/>
    </row>
    <row r="17" spans="1:12" ht="15.75" x14ac:dyDescent="0.25">
      <c r="A17" s="14"/>
      <c r="B17" s="15"/>
      <c r="C17" s="15"/>
      <c r="D17" s="27"/>
      <c r="E17" s="29"/>
      <c r="F17" s="27"/>
      <c r="G17" s="28"/>
      <c r="H17" s="27"/>
      <c r="I17"/>
    </row>
    <row r="18" spans="1:12" ht="15.75" x14ac:dyDescent="0.25">
      <c r="A18" s="14"/>
      <c r="B18" s="30" t="s">
        <v>16</v>
      </c>
      <c r="C18" s="30"/>
      <c r="D18" s="30"/>
      <c r="E18" s="31">
        <f>SUM(E9:E17)</f>
        <v>12388.966944199999</v>
      </c>
      <c r="F18" s="32">
        <f>SUM(F9:F17)</f>
        <v>0.27678727740863629</v>
      </c>
      <c r="G18" s="33"/>
      <c r="H18" s="33"/>
      <c r="I18"/>
    </row>
    <row r="19" spans="1:12" ht="15.75" x14ac:dyDescent="0.25">
      <c r="A19" s="14"/>
      <c r="B19" s="14"/>
      <c r="C19" s="14"/>
      <c r="D19" s="14"/>
      <c r="E19" s="23"/>
      <c r="F19" s="24"/>
      <c r="G19" s="25"/>
      <c r="H19" s="25"/>
      <c r="I19"/>
      <c r="L19" s="7"/>
    </row>
    <row r="20" spans="1:12" ht="15.75" x14ac:dyDescent="0.25">
      <c r="A20" s="14"/>
      <c r="B20" s="26" t="s">
        <v>29</v>
      </c>
      <c r="C20" s="14"/>
      <c r="D20" s="14"/>
      <c r="E20" s="23"/>
      <c r="F20" s="24"/>
      <c r="G20" s="25"/>
      <c r="H20" s="25"/>
      <c r="I20"/>
      <c r="L20" s="7"/>
    </row>
    <row r="21" spans="1:12" ht="15.75" x14ac:dyDescent="0.25">
      <c r="A21" s="14">
        <f>+A16+1</f>
        <v>9</v>
      </c>
      <c r="B21" s="14" t="s">
        <v>36</v>
      </c>
      <c r="C21" s="14" t="s">
        <v>35</v>
      </c>
      <c r="D21" s="27" t="s">
        <v>5</v>
      </c>
      <c r="E21" s="29">
        <f>VLOOKUP(C21,[1]Sheet1!$E$4:$O$12,11,0)</f>
        <v>3713.0240526999996</v>
      </c>
      <c r="F21" s="27">
        <f>+E21/$E$45</f>
        <v>8.2954278845723164E-2</v>
      </c>
      <c r="G21" s="28">
        <v>45255</v>
      </c>
      <c r="H21" s="27">
        <v>6.9044500000000009E-2</v>
      </c>
      <c r="I21" s="3"/>
      <c r="L21" s="7"/>
    </row>
    <row r="22" spans="1:12" ht="15.75" x14ac:dyDescent="0.25">
      <c r="A22" s="14">
        <f>+A21+1</f>
        <v>10</v>
      </c>
      <c r="B22" s="14" t="s">
        <v>37</v>
      </c>
      <c r="C22" s="14" t="s">
        <v>38</v>
      </c>
      <c r="D22" s="27" t="s">
        <v>5</v>
      </c>
      <c r="E22" s="29">
        <f>VLOOKUP(C22,[1]Sheet1!$E$4:$O$12,11,0)</f>
        <v>1006.3626965999999</v>
      </c>
      <c r="F22" s="27">
        <f>+E22/$E$45</f>
        <v>2.2483584961693049E-2</v>
      </c>
      <c r="G22" s="28">
        <v>45259</v>
      </c>
      <c r="H22" s="27">
        <v>6.7528000000000005E-2</v>
      </c>
      <c r="I22" s="3"/>
      <c r="L22" s="7"/>
    </row>
    <row r="23" spans="1:12" ht="15.75" x14ac:dyDescent="0.25">
      <c r="A23" s="14">
        <f>+A22+1</f>
        <v>11</v>
      </c>
      <c r="B23" s="14" t="s">
        <v>32</v>
      </c>
      <c r="C23" s="14" t="s">
        <v>31</v>
      </c>
      <c r="D23" s="27" t="s">
        <v>5</v>
      </c>
      <c r="E23" s="29">
        <f>VLOOKUP(C23,[1]Sheet1!$E$4:$O$12,11,0)</f>
        <v>57.767313000000001</v>
      </c>
      <c r="F23" s="27">
        <f>+E23/$E$45</f>
        <v>1.2906045645692862E-3</v>
      </c>
      <c r="G23" s="28">
        <v>45232</v>
      </c>
      <c r="H23" s="27">
        <v>6.758900000000001E-2</v>
      </c>
      <c r="I23" s="3"/>
      <c r="L23" s="7"/>
    </row>
    <row r="24" spans="1:12" ht="15.75" x14ac:dyDescent="0.25">
      <c r="A24" s="14"/>
      <c r="B24" s="14"/>
      <c r="C24" s="14"/>
      <c r="D24" s="14"/>
      <c r="E24" s="14"/>
      <c r="F24" s="14"/>
      <c r="G24" s="14"/>
      <c r="H24" s="14"/>
      <c r="I24" s="3"/>
      <c r="L24" s="7"/>
    </row>
    <row r="25" spans="1:12" ht="15.75" x14ac:dyDescent="0.25">
      <c r="A25" s="14"/>
      <c r="B25" s="14"/>
      <c r="C25" s="14"/>
      <c r="D25" s="27"/>
      <c r="E25" s="29"/>
      <c r="F25" s="27"/>
      <c r="G25" s="28"/>
      <c r="H25" s="27"/>
      <c r="I25"/>
      <c r="L25" s="7"/>
    </row>
    <row r="26" spans="1:12" ht="15.75" x14ac:dyDescent="0.25">
      <c r="A26" s="14"/>
      <c r="B26" s="30" t="s">
        <v>16</v>
      </c>
      <c r="C26" s="30"/>
      <c r="D26" s="30"/>
      <c r="E26" s="31">
        <f>SUM(E21:E25)</f>
        <v>4777.1540623000001</v>
      </c>
      <c r="F26" s="32">
        <f>SUM(F21:F25)</f>
        <v>0.10672846837198549</v>
      </c>
      <c r="G26" s="33"/>
      <c r="H26" s="33"/>
      <c r="I26"/>
      <c r="L26" s="7"/>
    </row>
    <row r="27" spans="1:12" ht="15.75" x14ac:dyDescent="0.25">
      <c r="A27" s="14"/>
      <c r="B27" s="14"/>
      <c r="C27" s="14"/>
      <c r="D27" s="14"/>
      <c r="E27" s="23"/>
      <c r="F27" s="24"/>
      <c r="G27" s="25"/>
      <c r="H27" s="25"/>
      <c r="I27"/>
      <c r="L27" s="7"/>
    </row>
    <row r="28" spans="1:12" ht="15.75" x14ac:dyDescent="0.25">
      <c r="A28" s="14"/>
      <c r="B28" s="26" t="s">
        <v>11</v>
      </c>
      <c r="C28" s="26"/>
      <c r="D28" s="14"/>
      <c r="E28" s="23"/>
      <c r="F28" s="24"/>
      <c r="G28" s="25"/>
      <c r="H28" s="25"/>
      <c r="I28"/>
      <c r="K28" s="4"/>
      <c r="L28" s="8"/>
    </row>
    <row r="29" spans="1:12" ht="15.75" x14ac:dyDescent="0.25">
      <c r="A29" s="14"/>
      <c r="B29" s="26" t="s">
        <v>10</v>
      </c>
      <c r="C29" s="26"/>
      <c r="D29" s="14"/>
      <c r="E29" s="23"/>
      <c r="F29" s="24"/>
      <c r="G29" s="25"/>
      <c r="H29" s="25"/>
      <c r="I29"/>
      <c r="K29" s="4"/>
      <c r="L29" s="8"/>
    </row>
    <row r="30" spans="1:12" s="4" customFormat="1" ht="15.75" x14ac:dyDescent="0.25">
      <c r="A30" s="14">
        <f>+A23+1</f>
        <v>12</v>
      </c>
      <c r="B30" s="15" t="s">
        <v>23</v>
      </c>
      <c r="C30" s="15" t="s">
        <v>24</v>
      </c>
      <c r="D30" s="15" t="s">
        <v>22</v>
      </c>
      <c r="E30" s="29">
        <v>11521.873</v>
      </c>
      <c r="F30" s="27">
        <f t="shared" ref="F30:F35" si="2">+E30/$E$45</f>
        <v>0.25741515597562264</v>
      </c>
      <c r="G30" s="28">
        <v>45306</v>
      </c>
      <c r="H30" s="27">
        <v>7.9426999999999998E-2</v>
      </c>
      <c r="I30" s="3"/>
      <c r="L30" s="8"/>
    </row>
    <row r="31" spans="1:12" s="4" customFormat="1" ht="15.75" x14ac:dyDescent="0.25">
      <c r="A31" s="14">
        <f>A30+1</f>
        <v>13</v>
      </c>
      <c r="B31" s="15" t="s">
        <v>39</v>
      </c>
      <c r="C31" s="15" t="s">
        <v>40</v>
      </c>
      <c r="D31" s="15" t="s">
        <v>22</v>
      </c>
      <c r="E31" s="29">
        <v>7392.18</v>
      </c>
      <c r="F31" s="27">
        <f t="shared" si="2"/>
        <v>0.1651518956770204</v>
      </c>
      <c r="G31" s="28">
        <v>45157</v>
      </c>
      <c r="H31" s="27">
        <v>7.3800000000000004E-2</v>
      </c>
      <c r="I31" s="3"/>
      <c r="K31"/>
      <c r="L31" s="7"/>
    </row>
    <row r="32" spans="1:12" s="4" customFormat="1" ht="15.75" x14ac:dyDescent="0.25">
      <c r="A32" s="14">
        <f>+A31+1</f>
        <v>14</v>
      </c>
      <c r="B32" s="15" t="s">
        <v>20</v>
      </c>
      <c r="C32" s="15" t="s">
        <v>19</v>
      </c>
      <c r="D32" s="15" t="s">
        <v>55</v>
      </c>
      <c r="E32" s="29">
        <v>3415.152</v>
      </c>
      <c r="F32" s="27">
        <f t="shared" si="2"/>
        <v>7.6299390277992096E-2</v>
      </c>
      <c r="G32" s="28">
        <v>45142</v>
      </c>
      <c r="H32" s="27">
        <v>0.10719999999999999</v>
      </c>
      <c r="I32" s="3"/>
      <c r="K32"/>
      <c r="L32" s="7"/>
    </row>
    <row r="33" spans="1:12" s="4" customFormat="1" ht="15.75" x14ac:dyDescent="0.25">
      <c r="A33" s="14">
        <f>A32+1</f>
        <v>15</v>
      </c>
      <c r="B33" s="15" t="s">
        <v>17</v>
      </c>
      <c r="C33" s="15" t="s">
        <v>25</v>
      </c>
      <c r="D33" s="15" t="s">
        <v>21</v>
      </c>
      <c r="E33" s="29">
        <v>862.57870000000003</v>
      </c>
      <c r="F33" s="27">
        <f t="shared" si="2"/>
        <v>1.9271244406334789E-2</v>
      </c>
      <c r="G33" s="28">
        <v>45376</v>
      </c>
      <c r="H33" s="27">
        <v>0</v>
      </c>
      <c r="I33" s="3"/>
      <c r="K33"/>
      <c r="L33" s="7"/>
    </row>
    <row r="34" spans="1:12" s="4" customFormat="1" ht="15.75" x14ac:dyDescent="0.25">
      <c r="A34" s="14">
        <f>A33+1</f>
        <v>16</v>
      </c>
      <c r="B34" s="15" t="s">
        <v>17</v>
      </c>
      <c r="C34" s="15" t="s">
        <v>26</v>
      </c>
      <c r="D34" s="15" t="s">
        <v>21</v>
      </c>
      <c r="E34" s="29">
        <v>862.57870000000003</v>
      </c>
      <c r="F34" s="27">
        <f t="shared" si="2"/>
        <v>1.9271244406334789E-2</v>
      </c>
      <c r="G34" s="28">
        <v>45376</v>
      </c>
      <c r="H34" s="27">
        <v>0</v>
      </c>
      <c r="I34" s="3"/>
      <c r="L34" s="8"/>
    </row>
    <row r="35" spans="1:12" s="4" customFormat="1" ht="15.75" x14ac:dyDescent="0.25">
      <c r="A35" s="14">
        <f>+A34+1</f>
        <v>17</v>
      </c>
      <c r="B35" s="15" t="s">
        <v>17</v>
      </c>
      <c r="C35" s="15" t="s">
        <v>27</v>
      </c>
      <c r="D35" s="15" t="s">
        <v>21</v>
      </c>
      <c r="E35" s="29">
        <v>862.57870000000003</v>
      </c>
      <c r="F35" s="27">
        <f t="shared" si="2"/>
        <v>1.9271244406334789E-2</v>
      </c>
      <c r="G35" s="28">
        <v>45376</v>
      </c>
      <c r="H35" s="27">
        <v>0</v>
      </c>
      <c r="I35" s="3"/>
      <c r="L35" s="8"/>
    </row>
    <row r="36" spans="1:12" s="4" customFormat="1" ht="15.75" x14ac:dyDescent="0.25">
      <c r="A36" s="14"/>
      <c r="B36" s="14"/>
      <c r="C36" s="14"/>
      <c r="D36" s="14"/>
      <c r="E36" s="14"/>
      <c r="F36" s="14"/>
      <c r="G36" s="14"/>
      <c r="H36" s="14"/>
      <c r="I36" s="5"/>
      <c r="L36" s="8"/>
    </row>
    <row r="37" spans="1:12" s="4" customFormat="1" ht="15.75" x14ac:dyDescent="0.25">
      <c r="A37" s="14"/>
      <c r="B37" s="30" t="s">
        <v>16</v>
      </c>
      <c r="C37" s="30"/>
      <c r="D37" s="30"/>
      <c r="E37" s="31">
        <f>SUM(E30:E36)</f>
        <v>24916.941099999996</v>
      </c>
      <c r="F37" s="32">
        <f>SUM(F30:F35)</f>
        <v>0.55668017514963952</v>
      </c>
      <c r="G37" s="33"/>
      <c r="H37" s="33"/>
      <c r="I37"/>
      <c r="L37" s="8"/>
    </row>
    <row r="38" spans="1:12" s="4" customFormat="1" ht="15.75" x14ac:dyDescent="0.25">
      <c r="A38" s="14"/>
      <c r="B38" s="14"/>
      <c r="C38" s="14"/>
      <c r="D38" s="14"/>
      <c r="E38" s="23"/>
      <c r="F38" s="24"/>
      <c r="G38" s="25"/>
      <c r="H38" s="25"/>
      <c r="I38" s="2"/>
    </row>
    <row r="39" spans="1:12" s="4" customFormat="1" ht="15.75" x14ac:dyDescent="0.25">
      <c r="A39" s="14"/>
      <c r="B39" s="34" t="s">
        <v>30</v>
      </c>
      <c r="C39" s="34"/>
      <c r="D39" s="15" t="s">
        <v>14</v>
      </c>
      <c r="E39" s="29">
        <v>1823.1886248000001</v>
      </c>
      <c r="F39" s="27">
        <f>+E39/$E$45</f>
        <v>4.073264687311455E-2</v>
      </c>
      <c r="G39" s="25"/>
      <c r="H39" s="25"/>
      <c r="I39" s="2"/>
    </row>
    <row r="40" spans="1:12" s="4" customFormat="1" ht="15.75" x14ac:dyDescent="0.25">
      <c r="A40" s="14"/>
      <c r="B40" s="30" t="s">
        <v>16</v>
      </c>
      <c r="C40" s="30"/>
      <c r="D40" s="30"/>
      <c r="E40" s="31">
        <f>+E39</f>
        <v>1823.1886248000001</v>
      </c>
      <c r="F40" s="32">
        <f>SUM(F39)</f>
        <v>4.073264687311455E-2</v>
      </c>
      <c r="G40" s="33"/>
      <c r="H40" s="33"/>
      <c r="I40" s="2"/>
    </row>
    <row r="41" spans="1:12" s="4" customFormat="1" ht="15.75" x14ac:dyDescent="0.25">
      <c r="A41" s="14"/>
      <c r="B41" s="14"/>
      <c r="C41" s="14"/>
      <c r="D41" s="14"/>
      <c r="E41" s="23"/>
      <c r="F41" s="24"/>
      <c r="G41" s="25"/>
      <c r="H41" s="25"/>
      <c r="I41" s="2"/>
    </row>
    <row r="42" spans="1:12" ht="15.75" x14ac:dyDescent="0.25">
      <c r="A42" s="14"/>
      <c r="B42" s="26" t="s">
        <v>9</v>
      </c>
      <c r="C42" s="26"/>
      <c r="D42" s="14"/>
      <c r="E42" s="23"/>
      <c r="F42" s="24"/>
      <c r="G42" s="25"/>
      <c r="H42" s="25"/>
      <c r="I42" s="6"/>
    </row>
    <row r="43" spans="1:12" ht="15.75" x14ac:dyDescent="0.25">
      <c r="A43" s="14"/>
      <c r="B43" s="26" t="s">
        <v>3</v>
      </c>
      <c r="C43" s="26"/>
      <c r="D43" s="14"/>
      <c r="E43" s="23">
        <f>E45-E18-E37-E26-E40</f>
        <v>853.63512830000127</v>
      </c>
      <c r="F43" s="24">
        <f>+E43/$E$45</f>
        <v>1.9071432196624237E-2</v>
      </c>
      <c r="G43" s="25"/>
      <c r="H43" s="25"/>
      <c r="I43" s="6"/>
    </row>
    <row r="44" spans="1:12" ht="15.75" x14ac:dyDescent="0.25">
      <c r="A44" s="14"/>
      <c r="B44" s="30" t="s">
        <v>16</v>
      </c>
      <c r="C44" s="30"/>
      <c r="D44" s="30"/>
      <c r="E44" s="31">
        <f>SUM(E43:E43)</f>
        <v>853.63512830000127</v>
      </c>
      <c r="F44" s="32">
        <f>SUM(F43)</f>
        <v>1.9071432196624237E-2</v>
      </c>
      <c r="G44" s="33"/>
      <c r="H44" s="33"/>
      <c r="I44" s="6"/>
    </row>
    <row r="45" spans="1:12" ht="15.75" x14ac:dyDescent="0.25">
      <c r="A45" s="14"/>
      <c r="B45" s="35" t="s">
        <v>7</v>
      </c>
      <c r="C45" s="35"/>
      <c r="D45" s="35"/>
      <c r="E45" s="36">
        <v>44759.885859599999</v>
      </c>
      <c r="F45" s="37">
        <f>+F44+F37+F18+F26+F40</f>
        <v>1</v>
      </c>
      <c r="G45" s="38"/>
      <c r="H45" s="38"/>
      <c r="I45" s="6"/>
    </row>
    <row r="46" spans="1:12" x14ac:dyDescent="0.2">
      <c r="E46" s="2"/>
      <c r="I46" s="6"/>
    </row>
    <row r="47" spans="1:12" x14ac:dyDescent="0.2">
      <c r="B47" s="1"/>
      <c r="C47" s="1"/>
    </row>
  </sheetData>
  <sortState ref="B9:H16">
    <sortCondition descending="1" ref="E9:E16"/>
  </sortState>
  <mergeCells count="1">
    <mergeCell ref="A1:H1"/>
  </mergeCells>
  <pageMargins left="0.75" right="0.75" top="1" bottom="1" header="0.5" footer="0.5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2022-11-18T07:36:07Z</cp:lastPrinted>
  <dcterms:created xsi:type="dcterms:W3CDTF">1996-10-14T23:33:28Z</dcterms:created>
  <dcterms:modified xsi:type="dcterms:W3CDTF">2022-11-18T08:45:03Z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